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2" windowHeight="9240" activeTab="0"/>
  </bookViews>
  <sheets>
    <sheet name="Een kWh tarief" sheetId="1" r:id="rId1"/>
  </sheets>
  <definedNames>
    <definedName name="_xlnm.Print_Area" localSheetId="0">'Een kWh tarief'!$A$5:$M$266</definedName>
  </definedNames>
  <calcPr fullCalcOnLoad="1"/>
</workbook>
</file>

<file path=xl/sharedStrings.xml><?xml version="1.0" encoding="utf-8"?>
<sst xmlns="http://schemas.openxmlformats.org/spreadsheetml/2006/main" count="590" uniqueCount="364">
  <si>
    <t>Stripper</t>
  </si>
  <si>
    <t>Microwave</t>
  </si>
  <si>
    <t>Bureaulamp</t>
  </si>
  <si>
    <t>Verdeeldoos</t>
  </si>
  <si>
    <t>Voordeur lantaarn CFL</t>
  </si>
  <si>
    <t xml:space="preserve">TV standby positie </t>
  </si>
  <si>
    <t>Radio tuner input</t>
  </si>
  <si>
    <t>Woning adres:</t>
  </si>
  <si>
    <t>Lichtsensor schakelaar voordeur</t>
  </si>
  <si>
    <r>
      <t xml:space="preserve">Uren per week in </t>
    </r>
    <r>
      <rPr>
        <b/>
        <sz val="10"/>
        <rFont val="Arial"/>
        <family val="2"/>
      </rPr>
      <t>Zomer</t>
    </r>
  </si>
  <si>
    <r>
      <t xml:space="preserve">Uren per week in </t>
    </r>
    <r>
      <rPr>
        <b/>
        <sz val="10"/>
        <rFont val="Arial"/>
        <family val="2"/>
      </rPr>
      <t>Winter</t>
    </r>
  </si>
  <si>
    <t>Dimmers besparen slechts de helft van de afgeknepen licht energie.</t>
  </si>
  <si>
    <t>Algemene informatie:</t>
  </si>
  <si>
    <t>Datum:</t>
  </si>
  <si>
    <t>Oven/grill electrisch braden 200ºC</t>
  </si>
  <si>
    <t>Mixer keuken, roomklopper</t>
  </si>
  <si>
    <t>Laser printer</t>
  </si>
  <si>
    <t>Standby laser printer</t>
  </si>
  <si>
    <t>Telefoon1 trafo input 230V-0.08A</t>
  </si>
  <si>
    <t>Telefoon wireless netwerk standby</t>
  </si>
  <si>
    <t>Telefoon 2 trafo input 230V-0.045A</t>
  </si>
  <si>
    <t>Telefoon 3 trafo input 230V-0.045A</t>
  </si>
  <si>
    <t>Internet-TV wireless input 230V- 0.1A</t>
  </si>
  <si>
    <t>Scanner flatbed 100V-48VA</t>
  </si>
  <si>
    <t>zijtafel LED, raam</t>
  </si>
  <si>
    <t>zijtafel LED, deur</t>
  </si>
  <si>
    <t>Oplader Philips tandenborstel</t>
  </si>
  <si>
    <t>Oplader Oral B tandenborstel</t>
  </si>
  <si>
    <t>Ventilator EDM 100 m3/h</t>
  </si>
  <si>
    <t xml:space="preserve">Oplader scheermachine </t>
  </si>
  <si>
    <t xml:space="preserve">Haar fohn </t>
  </si>
  <si>
    <t xml:space="preserve">Naaimachine </t>
  </si>
  <si>
    <t>CV circulatie pomp verwarming</t>
  </si>
  <si>
    <t>CV circulatie pomp zonneboiler</t>
  </si>
  <si>
    <t xml:space="preserve">kerstboomverlichting </t>
  </si>
  <si>
    <t>maart</t>
  </si>
  <si>
    <t>Versterker /speakers</t>
  </si>
  <si>
    <t>opmerkingen</t>
  </si>
  <si>
    <t>niet zinvol</t>
  </si>
  <si>
    <t>handig</t>
  </si>
  <si>
    <t>geen gebruik</t>
  </si>
  <si>
    <t>erg handig</t>
  </si>
  <si>
    <t xml:space="preserve"> buiten gebruik</t>
  </si>
  <si>
    <t>buiten gebruik</t>
  </si>
  <si>
    <t>met slaapmode</t>
  </si>
  <si>
    <t>automatisch</t>
  </si>
  <si>
    <t>per kWh</t>
  </si>
  <si>
    <t>Watt</t>
  </si>
  <si>
    <t>Terugver-dientijd in jaren</t>
  </si>
  <si>
    <t>Planning</t>
  </si>
  <si>
    <t>Nieuw</t>
  </si>
  <si>
    <t>Een trafo bij een halogeen lamp gebruikt ongeveer 5 Watt wanneer er spanning op staat.</t>
  </si>
  <si>
    <t xml:space="preserve">Totaal kosten per jaar </t>
  </si>
  <si>
    <t>Jaren</t>
  </si>
  <si>
    <t>Euros van verbetering optie</t>
  </si>
  <si>
    <t>Kosten/jr</t>
  </si>
  <si>
    <t>Dag totaal kWh per jaar</t>
  </si>
  <si>
    <t>kWh/jr</t>
  </si>
  <si>
    <t>Nieuw/jr</t>
  </si>
  <si>
    <t xml:space="preserve">Nieuwe kosten per jaar </t>
  </si>
  <si>
    <t>doen</t>
  </si>
  <si>
    <t xml:space="preserve">kan minder </t>
  </si>
  <si>
    <t>vaak uit stand</t>
  </si>
  <si>
    <t>zomer afgezet</t>
  </si>
  <si>
    <t>kerstmis alleen</t>
  </si>
  <si>
    <t>tot</t>
  </si>
  <si>
    <t>1.   Buiten + tuin + garage</t>
  </si>
  <si>
    <t xml:space="preserve">Blad hakselaar </t>
  </si>
  <si>
    <t>Electrische bladblazer</t>
  </si>
  <si>
    <t>Electrische grasmaaier</t>
  </si>
  <si>
    <t>1.  Subtotaal Buiten, tuin, garage</t>
  </si>
  <si>
    <t>2. Kelder, opslag, hobby</t>
  </si>
  <si>
    <t>Diepvries kast 100 liter, label B</t>
  </si>
  <si>
    <t>2. Subtotaal kelder, opslag, hobby</t>
  </si>
  <si>
    <t>3. Keuken, bijkeuken</t>
  </si>
  <si>
    <t>Toestellen en benuttingsgraad van het volle vermogen</t>
  </si>
  <si>
    <t>Microwave ovenklokje LED</t>
  </si>
  <si>
    <t>Filterkoffie apparaat 1 liter</t>
  </si>
  <si>
    <t>3. Subtotaal keuken, bijkeuken</t>
  </si>
  <si>
    <t>4. Gang, portaal, toilet, alarm</t>
  </si>
  <si>
    <t>Papier shredder 1.75A   Auto off.</t>
  </si>
  <si>
    <t>4. Subtotaal Gangportaal, toilet, alarm</t>
  </si>
  <si>
    <t>5. Studeerkamer</t>
  </si>
  <si>
    <t>5. Subtotaal Studeerkamer</t>
  </si>
  <si>
    <t>6. Woonkamer</t>
  </si>
  <si>
    <t>Apparaten en benuttingsgraad van het volle vermogen</t>
  </si>
  <si>
    <t>6. Subtotaal Woonkamer</t>
  </si>
  <si>
    <t>7. Grote Slaapkamer + Badkamer</t>
  </si>
  <si>
    <t>8. Kleine slaapkamers + washok</t>
  </si>
  <si>
    <t>7. Subtotaal Grote Slaapkamer + badkamer</t>
  </si>
  <si>
    <t>8. Subtotaal Kl slaapk + washok</t>
  </si>
  <si>
    <t>9. Zolder + CV + Douche</t>
  </si>
  <si>
    <t>Overzicht elektriciteits consumptie:</t>
  </si>
  <si>
    <t>No: 56</t>
  </si>
  <si>
    <t>1234AB</t>
  </si>
  <si>
    <r>
      <t>VUL IN</t>
    </r>
    <r>
      <rPr>
        <b/>
        <sz val="10"/>
        <rFont val="Arial"/>
        <family val="0"/>
      </rPr>
      <t>▼</t>
    </r>
  </si>
  <si>
    <t>Air conditioner 400m3/uur</t>
  </si>
  <si>
    <t>vergelijk met werkelijke betaling</t>
  </si>
  <si>
    <t>Benut-tings-graad toestel</t>
  </si>
  <si>
    <t xml:space="preserve">Geinstal-leerd ver-mogen in </t>
  </si>
  <si>
    <t>Bij gelijke lichtopbrengst in LUX of Lumen per lamp gebruikt:</t>
  </si>
  <si>
    <t>een LED lamp ongeveer 10% van vermogen van gloeilamp, afhankelijk van de kleur.</t>
  </si>
  <si>
    <t>een grote TL ongeveer 20% van het vermogen van een gloeilamp;</t>
  </si>
  <si>
    <t>een moderne infrarood gecoate halogeen ongeveer 50% van vermogen een gloeilamp;</t>
  </si>
  <si>
    <t>een gewone halogeen lamp ongeveer 75% van het vermogen van een gloeilamp;</t>
  </si>
  <si>
    <t>een spaarlamp of kleine TL ongeveer 25% van vermogen van een gloeilamp;</t>
  </si>
  <si>
    <t>Gloeilamp brandt ongeveer 1000 uur,  een TL 10,000 uur, een LED +40,000 uur.</t>
  </si>
  <si>
    <t>Spotlicht in kelderkast</t>
  </si>
  <si>
    <t xml:space="preserve">Klopboor machine </t>
  </si>
  <si>
    <t>Hoppy slijpsteen</t>
  </si>
  <si>
    <t>Traplicht keldertrap CFL</t>
  </si>
  <si>
    <t>Broodrooster</t>
  </si>
  <si>
    <t>klokradio met timer</t>
  </si>
  <si>
    <t>duur in gebruik</t>
  </si>
  <si>
    <t>wordt afgezet</t>
  </si>
  <si>
    <t>Wifi netwerkbox 12V = 2.5A</t>
  </si>
  <si>
    <t>totaal per maand gemiddeld</t>
  </si>
  <si>
    <t>kerstmis verlichting raam</t>
  </si>
  <si>
    <t>Kastverlichting links lange lamp</t>
  </si>
  <si>
    <t>Kastverlichting rechts lange lamp</t>
  </si>
  <si>
    <t>geen</t>
  </si>
  <si>
    <t>sporadisch</t>
  </si>
  <si>
    <t xml:space="preserve">Hoe groter het TL of spaarlampvermogen, hoe beter het rendement is. </t>
  </si>
  <si>
    <t>9. Subtotaal Zolder + CV + Douche</t>
  </si>
  <si>
    <t>Oven/grill electrisch bakken 175ºC</t>
  </si>
  <si>
    <t>Vriezer tafel 85L 4 laden, Label A+</t>
  </si>
  <si>
    <t>weggedaan</t>
  </si>
  <si>
    <t>zelden</t>
  </si>
  <si>
    <t>regelmatig</t>
  </si>
  <si>
    <t>Blender staafmixer/shredder</t>
  </si>
  <si>
    <t>Fornuis linksvoor-elektrisch Ø14cm</t>
  </si>
  <si>
    <t>Fornuis linksvoor-elektrisch Ø21cm</t>
  </si>
  <si>
    <t>Fornuis linksachter-elektrisch Ø14</t>
  </si>
  <si>
    <t>Fornuis rechtsvoor-elektrisch Ø18</t>
  </si>
  <si>
    <t>Fornuis rechtsachter-elektrisch Ø17</t>
  </si>
  <si>
    <t>afzuig installatie toilet, na-afzuig</t>
  </si>
  <si>
    <t>Gemiddeld verbruik 220 Volt</t>
  </si>
  <si>
    <t>Afzuiger fornuis EDM 160 m3/h</t>
  </si>
  <si>
    <t>Foodprocesser combi</t>
  </si>
  <si>
    <t>Kast verlichting 3 x LEDjes</t>
  </si>
  <si>
    <t>Wandlamp spot 1 x LEDjes</t>
  </si>
  <si>
    <t xml:space="preserve">Voor aparaten die niet constrant op vol vermogen opereren dient de benuttingsgraad ingevuld te worden in kolom C. </t>
  </si>
  <si>
    <t>zuid 45º</t>
  </si>
  <si>
    <t>Bewegingsensor schakelaar buiten</t>
  </si>
  <si>
    <t>VUL IN&gt;</t>
  </si>
  <si>
    <t>Standaard tarief</t>
  </si>
  <si>
    <t>uitzetten</t>
  </si>
  <si>
    <t>Hoge druk reiniger spuitwater</t>
  </si>
  <si>
    <t>Soldeer apparaat electrisch</t>
  </si>
  <si>
    <t>Bijkelder plafond licht CFL</t>
  </si>
  <si>
    <t>Zijdeur lamp binnen CFL</t>
  </si>
  <si>
    <t>nog niet zo zinvol</t>
  </si>
  <si>
    <t>Timer keukenverlichting mechanish</t>
  </si>
  <si>
    <t>nauwelijks gebruik</t>
  </si>
  <si>
    <t>kan niet af</t>
  </si>
  <si>
    <t xml:space="preserve">keramische pan </t>
  </si>
  <si>
    <t>Fornuis rechtsachter-29x17 (Groot)</t>
  </si>
  <si>
    <t xml:space="preserve">Espresso machine* </t>
  </si>
  <si>
    <t>gebruik quoker</t>
  </si>
  <si>
    <t>Diep frituur apparaat</t>
  </si>
  <si>
    <t>Smartphone oplader 220V x 0.2A</t>
  </si>
  <si>
    <t>landingsbaan</t>
  </si>
  <si>
    <t>naar digitaal?</t>
  </si>
  <si>
    <t>weinig gebruik</t>
  </si>
  <si>
    <t>Tuner TV signaal Interactive 12Vx1A</t>
  </si>
  <si>
    <t>uit</t>
  </si>
  <si>
    <t>verder afgezet</t>
  </si>
  <si>
    <t>werktijd</t>
  </si>
  <si>
    <t>uitzetten!!!</t>
  </si>
  <si>
    <t>Batterij charger 4AA, 240V x0.4A</t>
  </si>
  <si>
    <t>niet nodig</t>
  </si>
  <si>
    <t>niet laten doorladen</t>
  </si>
  <si>
    <t>nieuw</t>
  </si>
  <si>
    <t xml:space="preserve">tarief </t>
  </si>
  <si>
    <t>Quooker pro3  (2 L/dag=0.8MJ=0.22kW)</t>
  </si>
  <si>
    <t>Netwerk schakelaar + ext HD</t>
  </si>
  <si>
    <t>10" kleine computer /tablet laden</t>
  </si>
  <si>
    <t xml:space="preserve">PC standby </t>
  </si>
  <si>
    <t>ander model?</t>
  </si>
  <si>
    <t>TV  toestel in gebruik LED</t>
  </si>
  <si>
    <t>Telefoon charger B 100Vx 0.12A</t>
  </si>
  <si>
    <t>Voor de zonnepanelen wordt de benuttingsgraad beinvloed door vuil, schaduw en ouderdom.  Het maximum rendement wordt verder beinvloed door de orientatie en de hellingshoek.</t>
  </si>
  <si>
    <t>niet rendabel</t>
  </si>
  <si>
    <t>Observaties over het resultaat van de berekening</t>
  </si>
  <si>
    <t>Voor apparaten met trafo altijd de inputwaarde aangeven. Bij toestellen waarvan de trafo aanblijft (standby) moet de trafo apart van het toestel gebruik ingevoerd worden.</t>
  </si>
  <si>
    <t>Het aantal afschrijvingsjaren staat dan in Kolom L.</t>
  </si>
  <si>
    <t>overdag uit</t>
  </si>
  <si>
    <t>Extra prijs</t>
  </si>
  <si>
    <t xml:space="preserve">Bij het vervangen van een werkend toestel of lamp wordt het nieuwe wattage ingevoerd in kolom E. </t>
  </si>
  <si>
    <t xml:space="preserve">Als het oude toestel of lamp kapot is dan het kosten verschil tussen een nieuw zuiniger toestel en een nieuw toestel/lamp van het oude model invoeren. </t>
  </si>
  <si>
    <t>Een timer voor een lamp die zelden of slechts kort aangaat is meestal geen bezuiniging.</t>
  </si>
  <si>
    <t xml:space="preserve">14. Rekening overzicht van de elektriciteitsmaatschappij per jaar </t>
  </si>
  <si>
    <t>Woonhuis elektriciteit analyse</t>
  </si>
  <si>
    <t>1234AB-56</t>
  </si>
  <si>
    <t>Administratie Code</t>
  </si>
  <si>
    <t>Energie label:</t>
  </si>
  <si>
    <t>Postcode + huisnr -&gt;</t>
  </si>
  <si>
    <t>Doe-Het-Zelf rekenblad</t>
  </si>
  <si>
    <t>Voeg nieuwe of andere apparaten in met Watt en Voltage door het invoegen van een regel in de tabel.</t>
  </si>
  <si>
    <t>Bij het toevoegen van extra regels in de tabel moeten de formules van kolom I  (totaal kosten/jaar) worden aangepast met het tarief van H16.</t>
  </si>
  <si>
    <t>De formules uit de grijze vakjes dienen naar beneden te worden gekopieerd. Bij kolom I (Totaal kosten) is elektriciteitsprijs x kWh/jr berekend</t>
  </si>
  <si>
    <t>eigen naam</t>
  </si>
  <si>
    <t xml:space="preserve">Zijdeur buiten lantaarn beweging schakelaar LED, </t>
  </si>
  <si>
    <t>Garage lamp binnen CFL</t>
  </si>
  <si>
    <t>Vervanging Planned Watt</t>
  </si>
  <si>
    <t>Garage breedstraler halogeen 1500 lumen</t>
  </si>
  <si>
    <t>wanneer meer gebruik</t>
  </si>
  <si>
    <t>Bewegingsensor in garage (uitgezet)</t>
  </si>
  <si>
    <t xml:space="preserve">Tuinverlichting zonlicht-LED </t>
  </si>
  <si>
    <t>Kleine heggeschaar</t>
  </si>
  <si>
    <t>Grote heggeschaar op stok</t>
  </si>
  <si>
    <t>Wanneer de reeds vermelde apparaten er niet zijn, vul dan een 0 in bij de kolommen F en G.</t>
  </si>
  <si>
    <t>Elektrische fiets oplader accu 400 Wh</t>
  </si>
  <si>
    <t>Elektrische auto oplader (16A) 3 x 25A</t>
  </si>
  <si>
    <t>Benut</t>
  </si>
  <si>
    <t>Bereken je gebruikskosten en mogelijke terugverdientijd bij verandering</t>
  </si>
  <si>
    <t>Instructies:</t>
  </si>
  <si>
    <t>Beltrafo gebruik 8V x 0,5A</t>
  </si>
  <si>
    <t>Bewegings sensor traplicht</t>
  </si>
  <si>
    <t>Looplamp gloeilamp</t>
  </si>
  <si>
    <t>Stofzuiger kelder</t>
  </si>
  <si>
    <t>weg</t>
  </si>
  <si>
    <t>Grote kelder- LED plafond</t>
  </si>
  <si>
    <t>Kleine kelder LED plafond</t>
  </si>
  <si>
    <t>Tube lights 4 x 18W (1350 lumen) werklamp.</t>
  </si>
  <si>
    <r>
      <t xml:space="preserve">Indien er een groot verschil bestaat tussen de berekening van </t>
    </r>
    <r>
      <rPr>
        <b/>
        <sz val="10"/>
        <rFont val="Arial"/>
        <family val="2"/>
      </rPr>
      <t>13</t>
    </r>
    <r>
      <rPr>
        <sz val="10"/>
        <rFont val="Arial"/>
        <family val="0"/>
      </rPr>
      <t xml:space="preserve"> (Totaal stroomkosten)en de rekening van</t>
    </r>
    <r>
      <rPr>
        <b/>
        <sz val="10"/>
        <rFont val="Arial"/>
        <family val="2"/>
      </rPr>
      <t xml:space="preserve"> 14</t>
    </r>
    <r>
      <rPr>
        <sz val="10"/>
        <rFont val="Arial"/>
        <family val="0"/>
      </rPr>
      <t xml:space="preserve"> (rekening) is het nodig om uit te zoeken waar dat verschil in zit.</t>
    </r>
  </si>
  <si>
    <t xml:space="preserve">De geldwaarde van het nieuwe toestel, minus de geld-restwaarde van het oude toestel wordt ingevoerd in kolom J.  </t>
  </si>
  <si>
    <t xml:space="preserve">Bij het vervangen van TL buizen, moet het aantal lumen berekend worden. Normaliter geeft een TL meer lumen per Watt dan een LED of CFL en is dus voordeliger. </t>
  </si>
  <si>
    <t xml:space="preserve">Het minstens een maal per jaar goed schoonmaken van de zonnepanelen met een water-huishoudazijn oplossing (10-1), verhoogd de lichtopbrengst. </t>
  </si>
  <si>
    <t>nog niet kapot</t>
  </si>
  <si>
    <t>verse lucht</t>
  </si>
  <si>
    <t>LED</t>
  </si>
  <si>
    <t>Verlichting G4 fitting 3x7W halogeen = 250 lumen</t>
  </si>
  <si>
    <t>Een TL zal na verloop van jaren 10%-15% van de lichtopbrengst (lumen) verliezen. De reflectie van het armatuur is belangrijk voor de totale lichtopbrengst (30% is reflectie op een spiegel oppervlak)</t>
  </si>
  <si>
    <t>mogelijk doen</t>
  </si>
  <si>
    <t>Verlichting TL 1 x 90cm sylvana 30W = 2000 lumen</t>
  </si>
  <si>
    <t>soms</t>
  </si>
  <si>
    <t xml:space="preserve">Waterkoker 1 liter </t>
  </si>
  <si>
    <t xml:space="preserve">Vaatwasser hot fill van combi-CV. </t>
  </si>
  <si>
    <t>Koelkast** 200 L,  label A++  geen ijsvak</t>
  </si>
  <si>
    <t>** Bij een koelkast is een ruime luchtstroom achter HEEL belangrijk voor het afvoeren van de verwarmde lucht naar boven. Wanneer dat niet zo is wordt deze ERG onzuinig in gebruik.</t>
  </si>
  <si>
    <t>AEG Thermo vloerverwarming 50W/m2</t>
  </si>
  <si>
    <t>Gang plafond 3x15W gloeilampen = 330 lumen</t>
  </si>
  <si>
    <t>http://www.krachtbijmassa.nl/bereken-verbruik/</t>
  </si>
  <si>
    <t>Bewegingsensors samen</t>
  </si>
  <si>
    <t xml:space="preserve">UPC internet verbinding </t>
  </si>
  <si>
    <t>Alarminstallatie excl. Sensors</t>
  </si>
  <si>
    <t>Trapverlichting E14  5x7W CFL = 1500 lumen</t>
  </si>
  <si>
    <t>vervang wanneer kapot</t>
  </si>
  <si>
    <t>Toilet plafond CFL - E27</t>
  </si>
  <si>
    <t>Vestibule plafond CFL - E27</t>
  </si>
  <si>
    <t>Plafond lampen E27 3x4W+18W CFL 1500 lumen</t>
  </si>
  <si>
    <t>PComputer 2, input 19V, 4.7A</t>
  </si>
  <si>
    <t>LT standby 3</t>
  </si>
  <si>
    <t>auto af</t>
  </si>
  <si>
    <t xml:space="preserve">Deskjet Printer input  </t>
  </si>
  <si>
    <t>Fotocamera 3,4 V opladen</t>
  </si>
  <si>
    <t>Kroonluchter E14, 12 x gloeipeer 15W = 1200 lumen</t>
  </si>
  <si>
    <t>Plafond lampen GU24 , 3 x LED 4W</t>
  </si>
  <si>
    <t>Plafond indirect  E27  1x CFL 15W</t>
  </si>
  <si>
    <t>Digitaal</t>
  </si>
  <si>
    <t>Plafond centraal licht 5 x CFL 7W</t>
  </si>
  <si>
    <t>Leeslamp LED GU24</t>
  </si>
  <si>
    <t>Leeslamp LED GU 24</t>
  </si>
  <si>
    <t xml:space="preserve">Wandlamp spot GU24  1 x LED </t>
  </si>
  <si>
    <t>Wandlamp GU 24 spot 1 x LED</t>
  </si>
  <si>
    <t>digitaal?</t>
  </si>
  <si>
    <t>Plafonniere oud E27 = 700 lumen</t>
  </si>
  <si>
    <t>Douche 3 x  3W LED =  900 lumen</t>
  </si>
  <si>
    <t>AEG thermo boden vloerverwarming 50W/m2</t>
  </si>
  <si>
    <t>Heldere wake-up lamp E 27 CFL 20W</t>
  </si>
  <si>
    <t>Wastafel  E14, 3 x 11W CFL</t>
  </si>
  <si>
    <t>Plafond TL 2 x  60cm 18W = 2000 lumen</t>
  </si>
  <si>
    <t>Traplicht overloop 2 x 60 cm TL 18W= 2000 lumen</t>
  </si>
  <si>
    <t xml:space="preserve">Speedcomfort 2x </t>
  </si>
  <si>
    <t>led</t>
  </si>
  <si>
    <t>misschien</t>
  </si>
  <si>
    <t>Doucheruimte 2 x TL 18W = 2000 lumen</t>
  </si>
  <si>
    <t>niet</t>
  </si>
  <si>
    <t>letter</t>
  </si>
  <si>
    <t>Warmtepomp Output 8 kW, COP4</t>
  </si>
  <si>
    <t>WTW ventilator. Wired</t>
  </si>
  <si>
    <t>per maand =</t>
  </si>
  <si>
    <t xml:space="preserve">Bij een terugloopmeter zonder saldering (tot eind jaar 2020). </t>
  </si>
  <si>
    <t>Bij een slimme meter en halfjaarlijkse saldering. Ongeveer 70% v.d. overdag  opgewekte energie @ Euro 0,07 refund</t>
  </si>
  <si>
    <t>Een thuisbatterij is meer economisch</t>
  </si>
  <si>
    <t>Bij een slimme meter en maandelijkse saldering. Ongeveer  50% v.d. overdag  opgewekte energie @ Euro 0,07 refund</t>
  </si>
  <si>
    <t>Bij een slimme meter en dagelijkse saldering. Ongeveer 30% v.d. overdag  opgewekte energie @ Euro 0,07 refund</t>
  </si>
  <si>
    <t>12. Totaal stroomopbrengst berekening per jaar met terugloop meter of jaar saldering.</t>
  </si>
  <si>
    <t>Financiele opbrengst eigen zonnepanelen is sterk verminderd</t>
  </si>
  <si>
    <t>* Een espresso altijd aan gebruikt 3 kWh/dag (gemiddeld 0,06). Overdag alleen aan 2 kWh/dag (gebruik 0,04). Alleen aan met koude start 0,5 kWh/dag (gebruik 0,01).</t>
  </si>
  <si>
    <t xml:space="preserve">https://www.kostenscan.nl/media/file/energiebesparing_tips.pdf      </t>
  </si>
  <si>
    <t>https://www.energids.be/nl/vraag-antwoord/welke-moderne-lamp-komt-overeen-met-mijn-oude-gloeilamp/205/</t>
  </si>
  <si>
    <t xml:space="preserve">http://www.lichtwebshop.nl/lampen-wiki-alle-informatie-over-onze-lampen/wattage-vergelijken </t>
  </si>
  <si>
    <t>https://nl.paulmann.com/advies/tips-op-lichtgebied/helderheid-vergelijken/</t>
  </si>
  <si>
    <t xml:space="preserve">https://www.milieucentraal.nl/energie-besparen/apparaten-en-verlichting/energiezuinig-verlichten-kies-led/keuzehulp-vind-de-juiste-ledlamp/ </t>
  </si>
  <si>
    <t xml:space="preserve">Een goedkope Led-TL levert vaal ook veel minder lumen op dan de duurdere types. Voor vervanging moet er dus goed op de lichtopbrengst (lumen en reflectie) gelet worden. </t>
  </si>
  <si>
    <t xml:space="preserve">Bij het vervangen van een lamp, moeten de kosten van de vervanging van het armatuur ook meegerekend worden. Samen kan dat on-economisch uitvallen. </t>
  </si>
  <si>
    <t>kWh prijs incl. belasting = jaaropgave kosten gedeeld door het aantal kWh verbruikt</t>
  </si>
  <si>
    <t>In de gele vakjes de juiste gegevens en waarden invullen van wattage en belasting indien niet volbelast,</t>
  </si>
  <si>
    <t xml:space="preserve"> met het aantal geschatte gebruiksuren per week voor de Zomer en de Winter.</t>
  </si>
  <si>
    <t>Bij stof of blad, elk jaar schoonmaken</t>
  </si>
  <si>
    <t>Terug tarief</t>
  </si>
  <si>
    <t xml:space="preserve"> </t>
  </si>
  <si>
    <t>D*(F+G)*26/1000</t>
  </si>
  <si>
    <t>= B*C</t>
  </si>
  <si>
    <t>= I/D*E</t>
  </si>
  <si>
    <t>= J/(I-K)</t>
  </si>
  <si>
    <t>= H/tarief kWh</t>
  </si>
  <si>
    <t>11. Zonnepanelen geinstalleerd Wpower</t>
  </si>
  <si>
    <t>Effectief</t>
  </si>
  <si>
    <t>Orientatie en hellingshoek geplaatste  zonnepanelen</t>
  </si>
  <si>
    <t>Rendement</t>
  </si>
  <si>
    <t>Aantal vol-zonuren geschat</t>
  </si>
  <si>
    <t>Theoretisch landelijke opbrengst 850 kWh/kWp installed</t>
  </si>
  <si>
    <t>Gereedschap en benuttingsgraad van vol vermogen</t>
  </si>
  <si>
    <t>Batterij back-up systeem</t>
  </si>
  <si>
    <t>Ander</t>
  </si>
  <si>
    <t xml:space="preserve">Staande vloer ventilator </t>
  </si>
  <si>
    <t>Electrische onderdeken 15/60/26W</t>
  </si>
  <si>
    <t>Plafonniere CFL</t>
  </si>
  <si>
    <t>Bedlampje LED</t>
  </si>
  <si>
    <t>Wastafelspotjes 2 x 40W &gt; CFL</t>
  </si>
  <si>
    <t xml:space="preserve">Strijkbout stoom 2200W </t>
  </si>
  <si>
    <t>Wastafelverlichting  E27</t>
  </si>
  <si>
    <t>Nachtlampje CFL</t>
  </si>
  <si>
    <t>Stofzuiger woning</t>
  </si>
  <si>
    <t>Verlichting washok E27  CFL</t>
  </si>
  <si>
    <t>Kamer verlichting E27 CFL</t>
  </si>
  <si>
    <t>Wasmachine A hotfil 1200 toeren, eco.</t>
  </si>
  <si>
    <t xml:space="preserve">Wascondensdroger A </t>
  </si>
  <si>
    <t>Oplader zaklamp 6 LED</t>
  </si>
  <si>
    <t>Zonnebank UV TL</t>
  </si>
  <si>
    <t>Plafonniere 2 x 11 W CFL</t>
  </si>
  <si>
    <t>Kloktimer lamp mechanish</t>
  </si>
  <si>
    <t>Indirect licht LED</t>
  </si>
  <si>
    <t>Video-CD player TV/versterker</t>
  </si>
  <si>
    <t xml:space="preserve">Standby deskjet printer </t>
  </si>
  <si>
    <t>Mobile telefoon oplader A 220V x 0.17A</t>
  </si>
  <si>
    <t>Standby computer 1 slaapmode</t>
  </si>
  <si>
    <t>Benaming of omschrijving van locatie en toestel, trafo of lamp (incandescent, natrium, halogeen, TL, CFL, LED)</t>
  </si>
  <si>
    <t>bijvoorbeeld 15000km/jr</t>
  </si>
  <si>
    <t xml:space="preserve">LapTop Computer 3, input  </t>
  </si>
  <si>
    <t>Desktop computer 1, input 15Vx5A</t>
  </si>
  <si>
    <t>Nachtlampje</t>
  </si>
  <si>
    <t>Plafonniere kleine kamer E27  CFL</t>
  </si>
  <si>
    <t>Bedverlichting 2 x CFL 8 W</t>
  </si>
  <si>
    <t>Kloktimer A mechanish</t>
  </si>
  <si>
    <t>Kloktimer B mechanisch</t>
  </si>
  <si>
    <t>Beltrafo 8V x 0,5 Amp standby</t>
  </si>
  <si>
    <t>Handgereedschap schuren-nieten-zagen</t>
  </si>
  <si>
    <t>Haakse slijper- slijpmachine</t>
  </si>
  <si>
    <t>Soldeerbout en trafo</t>
  </si>
  <si>
    <t>van elektriciteitsleverancier.</t>
  </si>
  <si>
    <t>Overweeg thuisbatterij. Elektrisch auto opladen?</t>
  </si>
  <si>
    <t>10. Subtotaal verbruik berekening op basis van boven genoemde apparaten</t>
  </si>
  <si>
    <t>Energy@nienhuys.info</t>
  </si>
  <si>
    <t>Ontwerp:</t>
  </si>
  <si>
    <t>Versie  februari 2019</t>
  </si>
  <si>
    <t>berekening</t>
  </si>
  <si>
    <t>Wi-weken</t>
  </si>
  <si>
    <t>Zo-weken</t>
  </si>
  <si>
    <t>Grijze vakjes worden automatisch berekend door formules in rechter vakjes en vertikaal doorgeteld.</t>
  </si>
  <si>
    <t>Gereedschap aanduiding vol vermogen.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</si>
</sst>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00"/>
    <numFmt numFmtId="181" formatCode="0.0000"/>
    <numFmt numFmtId="182" formatCode="0.0"/>
    <numFmt numFmtId="183" formatCode="_-&quot;€&quot;* #,##0.000_-;\-&quot;€&quot;* #,##0.000_-;_-&quot;€&quot;* &quot;-&quot;???_-;_-@_-"/>
    <numFmt numFmtId="184" formatCode="&quot;€&quot;#,##0.00"/>
    <numFmt numFmtId="185" formatCode="#,##0.0_ ;\-#,##0.0\ "/>
    <numFmt numFmtId="186" formatCode="_-&quot;€&quot;* #,##0.0000_-;\-&quot;€&quot;* #,##0.0000_-;_-&quot;€&quot;* &quot;-&quot;????_-;_-@_-"/>
    <numFmt numFmtId="187" formatCode="_ &quot;€&quot;\ * #,##0.0000_ ;_ &quot;€&quot;\ * \-#,##0.0000_ ;_ &quot;€&quot;\ * &quot;-&quot;????_ ;_ @_ "/>
    <numFmt numFmtId="188" formatCode="_ &quot;€&quot;\ * #,##0.000_ ;_ &quot;€&quot;\ * \-#,##0.000_ ;_ &quot;€&quot;\ * &quot;-&quot;????_ ;_ @_ "/>
    <numFmt numFmtId="189" formatCode="_ &quot;€&quot;\ * #,##0.00_ ;_ &quot;€&quot;\ * \-#,##0.00_ ;_ &quot;€&quot;\ * &quot;-&quot;????_ ;_ @_ "/>
    <numFmt numFmtId="190" formatCode="0.00000"/>
    <numFmt numFmtId="191" formatCode="_-&quot;€&quot;* #,##0.000_-;\-&quot;€&quot;* #,##0.000_-;_-&quot;€&quot;* &quot;-&quot;????_-;_-@_-"/>
    <numFmt numFmtId="192" formatCode="_-&quot;€&quot;* #,##0.00_-;\-&quot;€&quot;* #,##0.00_-;_-&quot;€&quot;* &quot;-&quot;????_-;_-@_-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0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10"/>
      <name val="Arial"/>
      <family val="2"/>
    </font>
    <font>
      <b/>
      <sz val="26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8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0"/>
      <color rgb="FFFF0000"/>
      <name val="Arial"/>
      <family val="2"/>
    </font>
    <font>
      <sz val="10"/>
      <color rgb="FFFF0000"/>
      <name val="Arial"/>
      <family val="2"/>
    </font>
    <font>
      <b/>
      <sz val="26"/>
      <color rgb="FFFF0000"/>
      <name val="Arial"/>
      <family val="2"/>
    </font>
    <font>
      <u val="single"/>
      <sz val="10"/>
      <color rgb="FF0070C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170" fontId="0" fillId="34" borderId="0" xfId="0" applyNumberFormat="1" applyFill="1" applyAlignment="1">
      <alignment/>
    </xf>
    <xf numFmtId="170" fontId="0" fillId="33" borderId="14" xfId="0" applyNumberFormat="1" applyFill="1" applyBorder="1" applyAlignment="1">
      <alignment/>
    </xf>
    <xf numFmtId="170" fontId="2" fillId="33" borderId="14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0" fontId="0" fillId="35" borderId="14" xfId="0" applyFill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5" xfId="0" applyNumberFormat="1" applyBorder="1" applyAlignment="1">
      <alignment/>
    </xf>
    <xf numFmtId="170" fontId="0" fillId="36" borderId="16" xfId="0" applyNumberFormat="1" applyFill="1" applyBorder="1" applyAlignment="1">
      <alignment/>
    </xf>
    <xf numFmtId="0" fontId="0" fillId="35" borderId="17" xfId="0" applyFill="1" applyBorder="1" applyAlignment="1">
      <alignment/>
    </xf>
    <xf numFmtId="182" fontId="0" fillId="33" borderId="18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6" borderId="14" xfId="0" applyFill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3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2" fontId="0" fillId="34" borderId="0" xfId="0" applyNumberFormat="1" applyFill="1" applyAlignment="1">
      <alignment/>
    </xf>
    <xf numFmtId="0" fontId="0" fillId="0" borderId="0" xfId="0" applyAlignment="1">
      <alignment horizontal="right"/>
    </xf>
    <xf numFmtId="170" fontId="0" fillId="34" borderId="13" xfId="0" applyNumberFormat="1" applyFill="1" applyBorder="1" applyAlignment="1">
      <alignment/>
    </xf>
    <xf numFmtId="0" fontId="0" fillId="36" borderId="16" xfId="0" applyFill="1" applyBorder="1" applyAlignment="1">
      <alignment horizontal="right"/>
    </xf>
    <xf numFmtId="170" fontId="2" fillId="33" borderId="16" xfId="0" applyNumberFormat="1" applyFont="1" applyFill="1" applyBorder="1" applyAlignment="1">
      <alignment/>
    </xf>
    <xf numFmtId="170" fontId="0" fillId="33" borderId="17" xfId="0" applyNumberForma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5" borderId="15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6" xfId="0" applyFill="1" applyBorder="1" applyAlignment="1">
      <alignment/>
    </xf>
    <xf numFmtId="170" fontId="0" fillId="34" borderId="19" xfId="0" applyNumberFormat="1" applyFill="1" applyBorder="1" applyAlignment="1">
      <alignment/>
    </xf>
    <xf numFmtId="170" fontId="0" fillId="0" borderId="20" xfId="0" applyNumberFormat="1" applyBorder="1" applyAlignment="1">
      <alignment/>
    </xf>
    <xf numFmtId="170" fontId="0" fillId="0" borderId="21" xfId="0" applyNumberFormat="1" applyBorder="1" applyAlignment="1">
      <alignment/>
    </xf>
    <xf numFmtId="170" fontId="0" fillId="0" borderId="22" xfId="0" applyNumberFormat="1" applyBorder="1" applyAlignment="1">
      <alignment/>
    </xf>
    <xf numFmtId="180" fontId="0" fillId="34" borderId="15" xfId="0" applyNumberFormat="1" applyFill="1" applyBorder="1" applyAlignment="1">
      <alignment/>
    </xf>
    <xf numFmtId="0" fontId="2" fillId="37" borderId="0" xfId="0" applyFont="1" applyFill="1" applyAlignment="1">
      <alignment/>
    </xf>
    <xf numFmtId="0" fontId="0" fillId="34" borderId="19" xfId="0" applyFill="1" applyBorder="1" applyAlignment="1">
      <alignment/>
    </xf>
    <xf numFmtId="186" fontId="0" fillId="34" borderId="0" xfId="0" applyNumberFormat="1" applyFill="1" applyAlignment="1">
      <alignment/>
    </xf>
    <xf numFmtId="180" fontId="0" fillId="34" borderId="13" xfId="0" applyNumberFormat="1" applyFill="1" applyBorder="1" applyAlignment="1">
      <alignment/>
    </xf>
    <xf numFmtId="180" fontId="0" fillId="34" borderId="19" xfId="0" applyNumberForma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0" xfId="0" applyFill="1" applyBorder="1" applyAlignment="1">
      <alignment/>
    </xf>
    <xf numFmtId="184" fontId="0" fillId="0" borderId="15" xfId="0" applyNumberFormat="1" applyBorder="1" applyAlignment="1">
      <alignment/>
    </xf>
    <xf numFmtId="180" fontId="2" fillId="33" borderId="16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 horizontal="right" wrapText="1"/>
    </xf>
    <xf numFmtId="0" fontId="0" fillId="0" borderId="23" xfId="0" applyBorder="1" applyAlignment="1">
      <alignment/>
    </xf>
    <xf numFmtId="170" fontId="0" fillId="34" borderId="10" xfId="0" applyNumberFormat="1" applyFill="1" applyBorder="1" applyAlignment="1">
      <alignment/>
    </xf>
    <xf numFmtId="170" fontId="0" fillId="34" borderId="11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5" borderId="16" xfId="0" applyFill="1" applyBorder="1" applyAlignment="1">
      <alignment horizontal="left"/>
    </xf>
    <xf numFmtId="0" fontId="0" fillId="34" borderId="16" xfId="0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186" fontId="0" fillId="36" borderId="16" xfId="0" applyNumberFormat="1" applyFont="1" applyFill="1" applyBorder="1" applyAlignment="1">
      <alignment horizontal="center"/>
    </xf>
    <xf numFmtId="180" fontId="2" fillId="34" borderId="14" xfId="0" applyNumberFormat="1" applyFont="1" applyFill="1" applyBorder="1" applyAlignment="1">
      <alignment/>
    </xf>
    <xf numFmtId="170" fontId="2" fillId="34" borderId="16" xfId="0" applyNumberFormat="1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170" fontId="2" fillId="34" borderId="17" xfId="0" applyNumberFormat="1" applyFont="1" applyFill="1" applyBorder="1" applyAlignment="1">
      <alignment/>
    </xf>
    <xf numFmtId="170" fontId="2" fillId="33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170" fontId="0" fillId="0" borderId="16" xfId="0" applyNumberFormat="1" applyBorder="1" applyAlignment="1">
      <alignment/>
    </xf>
    <xf numFmtId="0" fontId="0" fillId="36" borderId="16" xfId="0" applyFill="1" applyBorder="1" applyAlignment="1">
      <alignment wrapText="1"/>
    </xf>
    <xf numFmtId="0" fontId="0" fillId="0" borderId="27" xfId="0" applyBorder="1" applyAlignment="1">
      <alignment/>
    </xf>
    <xf numFmtId="0" fontId="4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2" xfId="0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35" borderId="12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170" fontId="0" fillId="36" borderId="30" xfId="0" applyNumberFormat="1" applyFill="1" applyBorder="1" applyAlignment="1">
      <alignment/>
    </xf>
    <xf numFmtId="0" fontId="0" fillId="36" borderId="30" xfId="0" applyFill="1" applyBorder="1" applyAlignment="1">
      <alignment horizontal="right"/>
    </xf>
    <xf numFmtId="0" fontId="0" fillId="36" borderId="32" xfId="0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34" xfId="0" applyFill="1" applyBorder="1" applyAlignment="1">
      <alignment/>
    </xf>
    <xf numFmtId="186" fontId="0" fillId="38" borderId="16" xfId="0" applyNumberFormat="1" applyFont="1" applyFill="1" applyBorder="1" applyAlignment="1">
      <alignment horizontal="center"/>
    </xf>
    <xf numFmtId="170" fontId="0" fillId="38" borderId="16" xfId="0" applyNumberFormat="1" applyFill="1" applyBorder="1" applyAlignment="1">
      <alignment/>
    </xf>
    <xf numFmtId="0" fontId="0" fillId="38" borderId="16" xfId="0" applyFill="1" applyBorder="1" applyAlignment="1">
      <alignment horizontal="right"/>
    </xf>
    <xf numFmtId="0" fontId="0" fillId="38" borderId="28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186" fontId="0" fillId="38" borderId="30" xfId="0" applyNumberFormat="1" applyFont="1" applyFill="1" applyBorder="1" applyAlignment="1">
      <alignment horizontal="center"/>
    </xf>
    <xf numFmtId="0" fontId="0" fillId="38" borderId="30" xfId="0" applyFont="1" applyFill="1" applyBorder="1" applyAlignment="1">
      <alignment/>
    </xf>
    <xf numFmtId="170" fontId="0" fillId="38" borderId="30" xfId="0" applyNumberFormat="1" applyFont="1" applyFill="1" applyBorder="1" applyAlignment="1">
      <alignment/>
    </xf>
    <xf numFmtId="0" fontId="0" fillId="38" borderId="30" xfId="0" applyFont="1" applyFill="1" applyBorder="1" applyAlignment="1">
      <alignment horizontal="right"/>
    </xf>
    <xf numFmtId="0" fontId="0" fillId="38" borderId="16" xfId="0" applyFont="1" applyFill="1" applyBorder="1" applyAlignment="1">
      <alignment horizontal="right"/>
    </xf>
    <xf numFmtId="0" fontId="0" fillId="38" borderId="37" xfId="0" applyFill="1" applyBorder="1" applyAlignment="1">
      <alignment/>
    </xf>
    <xf numFmtId="182" fontId="2" fillId="33" borderId="18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0" fillId="38" borderId="17" xfId="0" applyFill="1" applyBorder="1" applyAlignment="1">
      <alignment/>
    </xf>
    <xf numFmtId="0" fontId="0" fillId="36" borderId="17" xfId="0" applyFill="1" applyBorder="1" applyAlignment="1">
      <alignment/>
    </xf>
    <xf numFmtId="170" fontId="0" fillId="34" borderId="16" xfId="0" applyNumberFormat="1" applyFill="1" applyBorder="1" applyAlignment="1">
      <alignment horizontal="right"/>
    </xf>
    <xf numFmtId="0" fontId="0" fillId="39" borderId="0" xfId="0" applyFill="1" applyAlignment="1">
      <alignment/>
    </xf>
    <xf numFmtId="0" fontId="2" fillId="39" borderId="0" xfId="0" applyFont="1" applyFill="1" applyAlignment="1">
      <alignment/>
    </xf>
    <xf numFmtId="170" fontId="2" fillId="40" borderId="30" xfId="0" applyNumberFormat="1" applyFont="1" applyFill="1" applyBorder="1" applyAlignment="1">
      <alignment/>
    </xf>
    <xf numFmtId="170" fontId="2" fillId="40" borderId="30" xfId="0" applyNumberFormat="1" applyFont="1" applyFill="1" applyBorder="1" applyAlignment="1">
      <alignment horizontal="right"/>
    </xf>
    <xf numFmtId="0" fontId="0" fillId="36" borderId="27" xfId="0" applyFill="1" applyBorder="1" applyAlignment="1">
      <alignment/>
    </xf>
    <xf numFmtId="0" fontId="0" fillId="36" borderId="38" xfId="0" applyFill="1" applyBorder="1" applyAlignment="1">
      <alignment horizontal="right"/>
    </xf>
    <xf numFmtId="0" fontId="0" fillId="39" borderId="0" xfId="0" applyFont="1" applyFill="1" applyAlignment="1">
      <alignment/>
    </xf>
    <xf numFmtId="0" fontId="0" fillId="35" borderId="16" xfId="0" applyFill="1" applyBorder="1" applyAlignment="1">
      <alignment/>
    </xf>
    <xf numFmtId="0" fontId="0" fillId="0" borderId="22" xfId="0" applyBorder="1" applyAlignment="1">
      <alignment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20" xfId="0" applyBorder="1" applyAlignment="1">
      <alignment/>
    </xf>
    <xf numFmtId="0" fontId="0" fillId="0" borderId="41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9" borderId="0" xfId="0" applyFill="1" applyAlignment="1">
      <alignment horizontal="left"/>
    </xf>
    <xf numFmtId="170" fontId="0" fillId="39" borderId="0" xfId="0" applyNumberFormat="1" applyFill="1" applyAlignment="1">
      <alignment/>
    </xf>
    <xf numFmtId="186" fontId="0" fillId="39" borderId="0" xfId="0" applyNumberFormat="1" applyFill="1" applyAlignment="1">
      <alignment/>
    </xf>
    <xf numFmtId="170" fontId="2" fillId="39" borderId="0" xfId="0" applyNumberFormat="1" applyFont="1" applyFill="1" applyAlignment="1">
      <alignment horizontal="right"/>
    </xf>
    <xf numFmtId="0" fontId="4" fillId="0" borderId="21" xfId="0" applyFont="1" applyBorder="1" applyAlignment="1">
      <alignment/>
    </xf>
    <xf numFmtId="0" fontId="13" fillId="0" borderId="0" xfId="0" applyFont="1" applyAlignment="1">
      <alignment/>
    </xf>
    <xf numFmtId="0" fontId="4" fillId="0" borderId="38" xfId="0" applyFont="1" applyBorder="1" applyAlignment="1">
      <alignment/>
    </xf>
    <xf numFmtId="0" fontId="3" fillId="11" borderId="12" xfId="0" applyFont="1" applyFill="1" applyBorder="1" applyAlignment="1">
      <alignment/>
    </xf>
    <xf numFmtId="0" fontId="4" fillId="11" borderId="12" xfId="0" applyFont="1" applyFill="1" applyBorder="1" applyAlignment="1">
      <alignment/>
    </xf>
    <xf numFmtId="0" fontId="11" fillId="11" borderId="16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86" fontId="8" fillId="11" borderId="16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36" borderId="16" xfId="0" applyFont="1" applyFill="1" applyBorder="1" applyAlignment="1">
      <alignment/>
    </xf>
    <xf numFmtId="189" fontId="0" fillId="34" borderId="0" xfId="0" applyNumberForma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21" xfId="0" applyFont="1" applyBorder="1" applyAlignment="1">
      <alignment/>
    </xf>
    <xf numFmtId="0" fontId="60" fillId="0" borderId="0" xfId="0" applyFont="1" applyAlignment="1">
      <alignment/>
    </xf>
    <xf numFmtId="0" fontId="0" fillId="11" borderId="12" xfId="0" applyFill="1" applyBorder="1" applyAlignment="1">
      <alignment/>
    </xf>
    <xf numFmtId="0" fontId="0" fillId="41" borderId="0" xfId="0" applyFill="1" applyAlignment="1">
      <alignment/>
    </xf>
    <xf numFmtId="0" fontId="0" fillId="0" borderId="23" xfId="0" applyBorder="1" applyAlignment="1">
      <alignment horizontal="right"/>
    </xf>
    <xf numFmtId="0" fontId="0" fillId="11" borderId="13" xfId="0" applyFill="1" applyBorder="1" applyAlignment="1">
      <alignment/>
    </xf>
    <xf numFmtId="0" fontId="0" fillId="11" borderId="22" xfId="0" applyFill="1" applyBorder="1" applyAlignment="1">
      <alignment/>
    </xf>
    <xf numFmtId="0" fontId="0" fillId="42" borderId="0" xfId="0" applyFont="1" applyFill="1" applyAlignment="1">
      <alignment/>
    </xf>
    <xf numFmtId="44" fontId="0" fillId="0" borderId="12" xfId="0" applyNumberFormat="1" applyBorder="1" applyAlignment="1">
      <alignment/>
    </xf>
    <xf numFmtId="0" fontId="0" fillId="34" borderId="42" xfId="0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44" xfId="0" applyBorder="1" applyAlignment="1">
      <alignment wrapText="1"/>
    </xf>
    <xf numFmtId="0" fontId="4" fillId="11" borderId="21" xfId="0" applyFont="1" applyFill="1" applyBorder="1" applyAlignment="1">
      <alignment/>
    </xf>
    <xf numFmtId="0" fontId="4" fillId="11" borderId="27" xfId="0" applyFont="1" applyFill="1" applyBorder="1" applyAlignment="1">
      <alignment/>
    </xf>
    <xf numFmtId="0" fontId="4" fillId="11" borderId="38" xfId="0" applyFont="1" applyFill="1" applyBorder="1" applyAlignment="1">
      <alignment/>
    </xf>
    <xf numFmtId="0" fontId="0" fillId="0" borderId="43" xfId="0" applyBorder="1" applyAlignment="1">
      <alignment wrapText="1"/>
    </xf>
    <xf numFmtId="0" fontId="0" fillId="0" borderId="43" xfId="0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9" fillId="0" borderId="2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5" xfId="0" applyBorder="1" applyAlignment="1">
      <alignment wrapText="1"/>
    </xf>
    <xf numFmtId="0" fontId="0" fillId="34" borderId="43" xfId="0" applyFill="1" applyBorder="1" applyAlignment="1">
      <alignment wrapText="1"/>
    </xf>
    <xf numFmtId="1" fontId="0" fillId="34" borderId="0" xfId="0" applyNumberFormat="1" applyFill="1" applyAlignment="1">
      <alignment/>
    </xf>
    <xf numFmtId="1" fontId="0" fillId="34" borderId="40" xfId="0" applyNumberFormat="1" applyFill="1" applyBorder="1" applyAlignment="1">
      <alignment/>
    </xf>
    <xf numFmtId="0" fontId="2" fillId="43" borderId="17" xfId="0" applyFont="1" applyFill="1" applyBorder="1" applyAlignment="1">
      <alignment/>
    </xf>
    <xf numFmtId="0" fontId="2" fillId="43" borderId="18" xfId="0" applyFont="1" applyFill="1" applyBorder="1" applyAlignment="1">
      <alignment/>
    </xf>
    <xf numFmtId="0" fontId="2" fillId="43" borderId="14" xfId="0" applyFont="1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0" xfId="0" applyFill="1" applyAlignment="1">
      <alignment/>
    </xf>
    <xf numFmtId="0" fontId="0" fillId="42" borderId="0" xfId="0" applyFill="1" applyAlignment="1">
      <alignment/>
    </xf>
    <xf numFmtId="180" fontId="0" fillId="42" borderId="0" xfId="0" applyNumberFormat="1" applyFill="1" applyAlignment="1">
      <alignment/>
    </xf>
    <xf numFmtId="0" fontId="2" fillId="39" borderId="27" xfId="0" applyFont="1" applyFill="1" applyBorder="1" applyAlignment="1">
      <alignment/>
    </xf>
    <xf numFmtId="0" fontId="0" fillId="39" borderId="27" xfId="0" applyFill="1" applyBorder="1" applyAlignment="1">
      <alignment/>
    </xf>
    <xf numFmtId="170" fontId="0" fillId="39" borderId="38" xfId="0" applyNumberFormat="1" applyFill="1" applyBorder="1" applyAlignment="1">
      <alignment horizontal="right"/>
    </xf>
    <xf numFmtId="0" fontId="0" fillId="36" borderId="10" xfId="0" applyFill="1" applyBorder="1" applyAlignment="1">
      <alignment/>
    </xf>
    <xf numFmtId="0" fontId="0" fillId="42" borderId="21" xfId="0" applyFill="1" applyBorder="1" applyAlignment="1">
      <alignment/>
    </xf>
    <xf numFmtId="0" fontId="0" fillId="42" borderId="27" xfId="0" applyFill="1" applyBorder="1" applyAlignment="1">
      <alignment/>
    </xf>
    <xf numFmtId="0" fontId="0" fillId="36" borderId="39" xfId="0" applyFill="1" applyBorder="1" applyAlignment="1">
      <alignment horizontal="right"/>
    </xf>
    <xf numFmtId="0" fontId="0" fillId="36" borderId="40" xfId="0" applyFill="1" applyBorder="1" applyAlignment="1">
      <alignment horizontal="right"/>
    </xf>
    <xf numFmtId="180" fontId="0" fillId="42" borderId="27" xfId="0" applyNumberFormat="1" applyFill="1" applyBorder="1" applyAlignment="1">
      <alignment/>
    </xf>
    <xf numFmtId="170" fontId="0" fillId="36" borderId="10" xfId="0" applyNumberFormat="1" applyFill="1" applyBorder="1" applyAlignment="1">
      <alignment/>
    </xf>
    <xf numFmtId="0" fontId="45" fillId="0" borderId="0" xfId="44" applyAlignment="1">
      <alignment/>
    </xf>
    <xf numFmtId="0" fontId="0" fillId="0" borderId="0" xfId="0" applyFont="1" applyAlignment="1">
      <alignment horizontal="center"/>
    </xf>
    <xf numFmtId="0" fontId="45" fillId="0" borderId="23" xfId="44" applyBorder="1" applyAlignment="1">
      <alignment/>
    </xf>
    <xf numFmtId="0" fontId="2" fillId="35" borderId="21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38" xfId="0" applyFill="1" applyBorder="1" applyAlignment="1">
      <alignment/>
    </xf>
    <xf numFmtId="170" fontId="0" fillId="41" borderId="17" xfId="0" applyNumberFormat="1" applyFill="1" applyBorder="1" applyAlignment="1">
      <alignment/>
    </xf>
    <xf numFmtId="0" fontId="0" fillId="41" borderId="18" xfId="0" applyFill="1" applyBorder="1" applyAlignment="1">
      <alignment/>
    </xf>
    <xf numFmtId="186" fontId="58" fillId="41" borderId="16" xfId="0" applyNumberFormat="1" applyFont="1" applyFill="1" applyBorder="1" applyAlignment="1">
      <alignment/>
    </xf>
    <xf numFmtId="0" fontId="2" fillId="42" borderId="0" xfId="0" applyFont="1" applyFill="1" applyAlignment="1">
      <alignment/>
    </xf>
    <xf numFmtId="180" fontId="2" fillId="42" borderId="0" xfId="0" applyNumberFormat="1" applyFont="1" applyFill="1" applyAlignment="1">
      <alignment/>
    </xf>
    <xf numFmtId="170" fontId="2" fillId="42" borderId="44" xfId="0" applyNumberFormat="1" applyFont="1" applyFill="1" applyBorder="1" applyAlignment="1">
      <alignment/>
    </xf>
    <xf numFmtId="170" fontId="0" fillId="42" borderId="0" xfId="0" applyNumberFormat="1" applyFill="1" applyAlignment="1">
      <alignment horizontal="right"/>
    </xf>
    <xf numFmtId="0" fontId="0" fillId="42" borderId="22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39" xfId="0" applyFill="1" applyBorder="1" applyAlignment="1">
      <alignment horizontal="right"/>
    </xf>
    <xf numFmtId="0" fontId="0" fillId="42" borderId="10" xfId="0" applyFont="1" applyFill="1" applyBorder="1" applyAlignment="1">
      <alignment/>
    </xf>
    <xf numFmtId="188" fontId="58" fillId="41" borderId="16" xfId="0" applyNumberFormat="1" applyFont="1" applyFill="1" applyBorder="1" applyAlignment="1">
      <alignment/>
    </xf>
    <xf numFmtId="170" fontId="0" fillId="42" borderId="0" xfId="0" applyNumberFormat="1" applyFill="1" applyAlignment="1">
      <alignment/>
    </xf>
    <xf numFmtId="0" fontId="0" fillId="12" borderId="27" xfId="0" applyFill="1" applyBorder="1" applyAlignment="1">
      <alignment/>
    </xf>
    <xf numFmtId="0" fontId="36" fillId="34" borderId="12" xfId="0" applyFont="1" applyFill="1" applyBorder="1" applyAlignment="1">
      <alignment/>
    </xf>
    <xf numFmtId="0" fontId="0" fillId="41" borderId="12" xfId="0" applyFont="1" applyFill="1" applyBorder="1" applyAlignment="1" quotePrefix="1">
      <alignment horizontal="center"/>
    </xf>
    <xf numFmtId="0" fontId="0" fillId="34" borderId="12" xfId="0" applyFont="1" applyFill="1" applyBorder="1" applyAlignment="1" quotePrefix="1">
      <alignment horizontal="center"/>
    </xf>
    <xf numFmtId="0" fontId="37" fillId="34" borderId="12" xfId="0" applyFont="1" applyFill="1" applyBorder="1" applyAlignment="1" quotePrefix="1">
      <alignment horizontal="center"/>
    </xf>
    <xf numFmtId="0" fontId="0" fillId="36" borderId="22" xfId="0" applyFont="1" applyFill="1" applyBorder="1" applyAlignment="1">
      <alignment/>
    </xf>
    <xf numFmtId="0" fontId="0" fillId="39" borderId="0" xfId="0" applyFont="1" applyFill="1" applyAlignment="1">
      <alignment horizontal="left"/>
    </xf>
    <xf numFmtId="0" fontId="0" fillId="36" borderId="15" xfId="0" applyFill="1" applyBorder="1" applyAlignment="1">
      <alignment/>
    </xf>
    <xf numFmtId="0" fontId="0" fillId="42" borderId="0" xfId="0" applyFont="1" applyFill="1" applyAlignment="1">
      <alignment horizontal="left"/>
    </xf>
    <xf numFmtId="1" fontId="0" fillId="34" borderId="16" xfId="0" applyNumberFormat="1" applyFill="1" applyBorder="1" applyAlignment="1">
      <alignment/>
    </xf>
    <xf numFmtId="170" fontId="2" fillId="39" borderId="0" xfId="0" applyNumberFormat="1" applyFont="1" applyFill="1" applyAlignment="1">
      <alignment/>
    </xf>
    <xf numFmtId="180" fontId="0" fillId="39" borderId="13" xfId="0" applyNumberFormat="1" applyFont="1" applyFill="1" applyBorder="1" applyAlignment="1">
      <alignment horizontal="center"/>
    </xf>
    <xf numFmtId="0" fontId="37" fillId="0" borderId="13" xfId="0" applyFont="1" applyBorder="1" applyAlignment="1">
      <alignment/>
    </xf>
    <xf numFmtId="0" fontId="0" fillId="39" borderId="13" xfId="0" applyFont="1" applyFill="1" applyBorder="1" applyAlignment="1">
      <alignment horizontal="center"/>
    </xf>
    <xf numFmtId="170" fontId="0" fillId="42" borderId="21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36" borderId="18" xfId="0" applyFont="1" applyFill="1" applyBorder="1" applyAlignment="1">
      <alignment/>
    </xf>
    <xf numFmtId="170" fontId="0" fillId="36" borderId="0" xfId="0" applyNumberFormat="1" applyFont="1" applyFill="1" applyAlignment="1">
      <alignment/>
    </xf>
    <xf numFmtId="170" fontId="2" fillId="40" borderId="16" xfId="0" applyNumberFormat="1" applyFont="1" applyFill="1" applyBorder="1" applyAlignment="1">
      <alignment horizontal="right"/>
    </xf>
    <xf numFmtId="180" fontId="0" fillId="42" borderId="10" xfId="0" applyNumberFormat="1" applyFill="1" applyBorder="1" applyAlignment="1">
      <alignment/>
    </xf>
    <xf numFmtId="0" fontId="2" fillId="40" borderId="17" xfId="0" applyFont="1" applyFill="1" applyBorder="1" applyAlignment="1">
      <alignment horizontal="left"/>
    </xf>
    <xf numFmtId="0" fontId="2" fillId="40" borderId="14" xfId="0" applyFont="1" applyFill="1" applyBorder="1" applyAlignment="1">
      <alignment/>
    </xf>
    <xf numFmtId="0" fontId="2" fillId="40" borderId="18" xfId="0" applyFont="1" applyFill="1" applyBorder="1" applyAlignment="1">
      <alignment/>
    </xf>
    <xf numFmtId="170" fontId="0" fillId="40" borderId="17" xfId="0" applyNumberFormat="1" applyFont="1" applyFill="1" applyBorder="1" applyAlignment="1">
      <alignment/>
    </xf>
    <xf numFmtId="0" fontId="0" fillId="40" borderId="16" xfId="0" applyFont="1" applyFill="1" applyBorder="1" applyAlignment="1">
      <alignment/>
    </xf>
    <xf numFmtId="0" fontId="0" fillId="40" borderId="18" xfId="0" applyFont="1" applyFill="1" applyBorder="1" applyAlignment="1">
      <alignment/>
    </xf>
    <xf numFmtId="0" fontId="0" fillId="33" borderId="16" xfId="0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45" fillId="0" borderId="0" xfId="44" applyAlignment="1">
      <alignment horizontal="right"/>
    </xf>
    <xf numFmtId="0" fontId="7" fillId="0" borderId="46" xfId="0" applyFont="1" applyBorder="1" applyAlignment="1">
      <alignment/>
    </xf>
    <xf numFmtId="15" fontId="4" fillId="42" borderId="40" xfId="0" applyNumberFormat="1" applyFont="1" applyFill="1" applyBorder="1" applyAlignment="1">
      <alignment horizontal="right"/>
    </xf>
    <xf numFmtId="0" fontId="0" fillId="36" borderId="36" xfId="0" applyFont="1" applyFill="1" applyBorder="1" applyAlignment="1">
      <alignment/>
    </xf>
    <xf numFmtId="0" fontId="0" fillId="36" borderId="47" xfId="0" applyFont="1" applyFill="1" applyBorder="1" applyAlignment="1">
      <alignment/>
    </xf>
    <xf numFmtId="0" fontId="0" fillId="38" borderId="34" xfId="0" applyFont="1" applyFill="1" applyBorder="1" applyAlignment="1">
      <alignment/>
    </xf>
    <xf numFmtId="0" fontId="0" fillId="38" borderId="4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chtwebshop.nl/lampen-wiki-alle-informatie-over-onze-lampen/wattage-vergelijken" TargetMode="External" /><Relationship Id="rId2" Type="http://schemas.openxmlformats.org/officeDocument/2006/relationships/hyperlink" Target="https://www.milieucentraal.nl/energie-besparen/apparaten-en-verlichting/energiezuinig-verlichten-kies-led/keuzehulp-vind-de-juiste-ledlamp/" TargetMode="External" /><Relationship Id="rId3" Type="http://schemas.openxmlformats.org/officeDocument/2006/relationships/hyperlink" Target="https://www.energids.be/nl/vraag-antwoord/welke-moderne-lamp-komt-overeen-met-mijn-oude-gloeilamp/205/" TargetMode="External" /><Relationship Id="rId4" Type="http://schemas.openxmlformats.org/officeDocument/2006/relationships/hyperlink" Target="http://www.krachtbijmassa.nl/bereken-verbruik/" TargetMode="External" /><Relationship Id="rId5" Type="http://schemas.openxmlformats.org/officeDocument/2006/relationships/hyperlink" Target="https://nl.paulmann.com/advies/tips-op-lichtgebied/helderheid-vergelijken/" TargetMode="External" /><Relationship Id="rId6" Type="http://schemas.openxmlformats.org/officeDocument/2006/relationships/hyperlink" Target="https://www.kostenscan.nl/media/file/energiebesparing_tips.pdf" TargetMode="External" /><Relationship Id="rId7" Type="http://schemas.openxmlformats.org/officeDocument/2006/relationships/hyperlink" Target="mailto:Energy@nienhuys.info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3"/>
  <sheetViews>
    <sheetView tabSelected="1" zoomScalePageLayoutView="0" workbookViewId="0" topLeftCell="A244">
      <selection activeCell="B31" sqref="B31"/>
    </sheetView>
  </sheetViews>
  <sheetFormatPr defaultColWidth="9.140625" defaultRowHeight="12.75"/>
  <cols>
    <col min="1" max="1" width="34.28125" style="0" customWidth="1"/>
    <col min="2" max="2" width="9.57421875" style="0" customWidth="1"/>
    <col min="3" max="3" width="7.8515625" style="0" customWidth="1"/>
    <col min="4" max="4" width="9.8515625" style="0" customWidth="1"/>
    <col min="5" max="5" width="10.00390625" style="0" customWidth="1"/>
    <col min="6" max="6" width="8.57421875" style="0" customWidth="1"/>
    <col min="7" max="7" width="9.00390625" style="0" customWidth="1"/>
    <col min="8" max="8" width="10.00390625" style="0" customWidth="1"/>
    <col min="9" max="9" width="10.421875" style="0" customWidth="1"/>
    <col min="10" max="10" width="10.8515625" style="0" customWidth="1"/>
    <col min="11" max="11" width="9.28125" style="0" customWidth="1"/>
    <col min="12" max="12" width="10.28125" style="0" customWidth="1"/>
    <col min="13" max="13" width="21.00390625" style="27" customWidth="1"/>
    <col min="14" max="14" width="21.00390625" style="0" customWidth="1"/>
  </cols>
  <sheetData>
    <row r="2" spans="1:13" ht="27.75" customHeight="1">
      <c r="A2" s="156" t="s">
        <v>192</v>
      </c>
      <c r="E2" s="161" t="s">
        <v>197</v>
      </c>
      <c r="M2" s="164" t="s">
        <v>358</v>
      </c>
    </row>
    <row r="3" spans="1:13" s="168" customFormat="1" ht="27.75" customHeight="1" thickBot="1">
      <c r="A3" s="167" t="s">
        <v>215</v>
      </c>
      <c r="E3" s="169"/>
      <c r="M3" s="170" t="s">
        <v>194</v>
      </c>
    </row>
    <row r="4" spans="1:13" ht="17.25" customHeight="1" thickBot="1">
      <c r="A4" s="156"/>
      <c r="K4" t="s">
        <v>196</v>
      </c>
      <c r="M4" s="160" t="s">
        <v>193</v>
      </c>
    </row>
    <row r="5" spans="1:13" s="25" customFormat="1" ht="16.5">
      <c r="A5" s="86" t="s">
        <v>92</v>
      </c>
      <c r="B5" s="24"/>
      <c r="C5" s="192" t="s">
        <v>201</v>
      </c>
      <c r="D5" s="193"/>
      <c r="E5" s="193"/>
      <c r="F5" s="194"/>
      <c r="G5" s="86" t="s">
        <v>7</v>
      </c>
      <c r="H5" s="85"/>
      <c r="I5" s="159" t="s">
        <v>94</v>
      </c>
      <c r="J5" s="159" t="s">
        <v>93</v>
      </c>
      <c r="K5" s="86" t="s">
        <v>13</v>
      </c>
      <c r="L5" s="159"/>
      <c r="M5" s="270" t="s">
        <v>359</v>
      </c>
    </row>
    <row r="6" spans="1:13" s="25" customFormat="1" ht="16.5">
      <c r="A6" s="24"/>
      <c r="B6" s="24"/>
      <c r="C6" s="85"/>
      <c r="F6" s="24"/>
      <c r="G6" s="155" t="s">
        <v>195</v>
      </c>
      <c r="H6" s="157"/>
      <c r="I6" s="158" t="s">
        <v>279</v>
      </c>
      <c r="L6" s="24"/>
      <c r="M6" s="271"/>
    </row>
    <row r="7" spans="1:14" s="25" customFormat="1" ht="22.5">
      <c r="A7" s="171" t="s">
        <v>216</v>
      </c>
      <c r="B7" s="24"/>
      <c r="C7" s="85"/>
      <c r="F7" s="24"/>
      <c r="I7" s="24"/>
      <c r="L7" s="24" t="s">
        <v>357</v>
      </c>
      <c r="M7" s="269" t="s">
        <v>356</v>
      </c>
      <c r="N7" s="83"/>
    </row>
    <row r="8" spans="1:14" s="38" customFormat="1" ht="13.5">
      <c r="A8" s="37" t="s">
        <v>211</v>
      </c>
      <c r="B8" s="37"/>
      <c r="F8" s="37"/>
      <c r="L8" s="37"/>
      <c r="M8" s="39"/>
      <c r="N8" s="84"/>
    </row>
    <row r="9" spans="1:14" s="38" customFormat="1" ht="13.5">
      <c r="A9" s="37" t="s">
        <v>198</v>
      </c>
      <c r="B9" s="37"/>
      <c r="F9" s="37"/>
      <c r="L9" s="37"/>
      <c r="M9" s="39"/>
      <c r="N9" s="84"/>
    </row>
    <row r="10" spans="1:14" s="38" customFormat="1" ht="13.5">
      <c r="A10" s="37" t="s">
        <v>141</v>
      </c>
      <c r="B10" s="37"/>
      <c r="F10" s="37"/>
      <c r="L10" s="37"/>
      <c r="M10" s="39"/>
      <c r="N10" s="84"/>
    </row>
    <row r="11" spans="1:14" s="38" customFormat="1" ht="13.5">
      <c r="A11" s="37" t="s">
        <v>200</v>
      </c>
      <c r="B11" s="37"/>
      <c r="F11" s="37"/>
      <c r="L11" s="162"/>
      <c r="M11" s="39"/>
      <c r="N11" s="84"/>
    </row>
    <row r="12" spans="1:14" s="38" customFormat="1" ht="13.5">
      <c r="A12" s="37"/>
      <c r="B12" s="37"/>
      <c r="F12" s="37"/>
      <c r="L12" s="37"/>
      <c r="M12" s="39"/>
      <c r="N12" s="84"/>
    </row>
    <row r="13" spans="1:14" ht="13.5">
      <c r="A13" s="6" t="s">
        <v>362</v>
      </c>
      <c r="D13" s="209"/>
      <c r="H13" s="241" t="s">
        <v>304</v>
      </c>
      <c r="I13" s="244" t="s">
        <v>308</v>
      </c>
      <c r="K13" s="243" t="s">
        <v>306</v>
      </c>
      <c r="L13" s="243" t="s">
        <v>307</v>
      </c>
      <c r="N13" s="63"/>
    </row>
    <row r="14" spans="1:14" ht="12.75">
      <c r="A14" s="90" t="s">
        <v>299</v>
      </c>
      <c r="B14" s="224"/>
      <c r="C14" s="225"/>
      <c r="D14" s="225"/>
      <c r="E14" s="225"/>
      <c r="F14" s="225"/>
      <c r="G14" s="226"/>
      <c r="H14" t="s">
        <v>300</v>
      </c>
      <c r="N14" s="63"/>
    </row>
    <row r="15" spans="4:14" ht="13.5" thickBot="1">
      <c r="D15" s="242" t="s">
        <v>305</v>
      </c>
      <c r="N15" s="63"/>
    </row>
    <row r="16" spans="8:13" ht="13.5" customHeight="1" thickBot="1">
      <c r="H16" s="49" t="s">
        <v>95</v>
      </c>
      <c r="I16" s="198" t="s">
        <v>199</v>
      </c>
      <c r="J16" s="189"/>
      <c r="K16" s="189"/>
      <c r="L16" s="189"/>
      <c r="M16" s="187"/>
    </row>
    <row r="17" spans="1:13" ht="16.5" customHeight="1" thickBot="1">
      <c r="A17" s="1" t="s">
        <v>298</v>
      </c>
      <c r="B17" s="1"/>
      <c r="G17" s="71" t="s">
        <v>145</v>
      </c>
      <c r="H17" s="72"/>
      <c r="I17" s="191"/>
      <c r="J17" s="199"/>
      <c r="K17" s="199"/>
      <c r="L17" s="199"/>
      <c r="M17" s="200"/>
    </row>
    <row r="18" spans="1:13" ht="16.5" customHeight="1" thickBot="1">
      <c r="A18" s="1"/>
      <c r="B18" s="1"/>
      <c r="G18" s="49" t="s">
        <v>144</v>
      </c>
      <c r="H18" s="163">
        <v>0.21</v>
      </c>
      <c r="I18" s="184"/>
      <c r="J18" s="190"/>
      <c r="K18" s="190"/>
      <c r="L18" s="190"/>
      <c r="M18" s="188"/>
    </row>
    <row r="19" spans="1:13" ht="27.75" customHeight="1">
      <c r="A19" s="256" t="s">
        <v>340</v>
      </c>
      <c r="B19" s="195" t="s">
        <v>99</v>
      </c>
      <c r="C19" s="195" t="s">
        <v>98</v>
      </c>
      <c r="D19" s="183" t="s">
        <v>136</v>
      </c>
      <c r="E19" s="185" t="s">
        <v>204</v>
      </c>
      <c r="F19" s="187" t="s">
        <v>9</v>
      </c>
      <c r="G19" s="189" t="s">
        <v>10</v>
      </c>
      <c r="H19" s="201" t="s">
        <v>56</v>
      </c>
      <c r="I19" s="181" t="s">
        <v>52</v>
      </c>
      <c r="J19" s="182" t="s">
        <v>54</v>
      </c>
      <c r="K19" s="191" t="s">
        <v>59</v>
      </c>
      <c r="L19" s="182" t="s">
        <v>48</v>
      </c>
      <c r="M19" s="196" t="s">
        <v>183</v>
      </c>
    </row>
    <row r="20" spans="1:13" ht="12.75" customHeight="1" thickBot="1">
      <c r="A20" s="184"/>
      <c r="B20" s="182"/>
      <c r="C20" s="182"/>
      <c r="D20" s="184"/>
      <c r="E20" s="186"/>
      <c r="F20" s="188"/>
      <c r="G20" s="190"/>
      <c r="H20" s="182"/>
      <c r="I20" s="182"/>
      <c r="J20" s="186"/>
      <c r="K20" s="184"/>
      <c r="L20" s="186"/>
      <c r="M20" s="197"/>
    </row>
    <row r="21" spans="1:13" ht="13.5" thickBot="1">
      <c r="A21" s="33" t="s">
        <v>66</v>
      </c>
      <c r="B21" s="81" t="s">
        <v>47</v>
      </c>
      <c r="C21" s="186"/>
      <c r="D21" s="43" t="s">
        <v>47</v>
      </c>
      <c r="E21" s="21" t="s">
        <v>49</v>
      </c>
      <c r="F21" s="165" t="s">
        <v>361</v>
      </c>
      <c r="G21" s="33" t="s">
        <v>360</v>
      </c>
      <c r="H21" s="73" t="s">
        <v>57</v>
      </c>
      <c r="I21" s="43" t="s">
        <v>55</v>
      </c>
      <c r="J21" s="43" t="s">
        <v>187</v>
      </c>
      <c r="K21" s="17" t="s">
        <v>58</v>
      </c>
      <c r="L21" s="29" t="s">
        <v>53</v>
      </c>
      <c r="M21" s="29" t="s">
        <v>37</v>
      </c>
    </row>
    <row r="22" spans="1:14" ht="12.75">
      <c r="A22" s="6" t="s">
        <v>4</v>
      </c>
      <c r="B22" s="6"/>
      <c r="D22" s="40">
        <v>18</v>
      </c>
      <c r="F22" s="40">
        <v>50</v>
      </c>
      <c r="G22" s="56">
        <v>100</v>
      </c>
      <c r="H22" s="53">
        <f aca="true" t="shared" si="0" ref="H22:H41">D22*(F22+G22)*26/1000</f>
        <v>70.2</v>
      </c>
      <c r="I22" s="9">
        <f>H22*H18</f>
        <v>14.742</v>
      </c>
      <c r="J22" s="45"/>
      <c r="K22" s="44">
        <f aca="true" t="shared" si="1" ref="K22:K30">I22/D22*E22</f>
        <v>0</v>
      </c>
      <c r="L22" s="202">
        <f aca="true" t="shared" si="2" ref="L22:L41">J22/(I22-K22)</f>
        <v>0</v>
      </c>
      <c r="N22" s="63"/>
    </row>
    <row r="23" spans="1:14" ht="12.75">
      <c r="A23" s="6" t="s">
        <v>8</v>
      </c>
      <c r="B23" s="6"/>
      <c r="D23" s="41">
        <v>0.3</v>
      </c>
      <c r="F23" s="41">
        <v>168</v>
      </c>
      <c r="G23" s="54">
        <v>168</v>
      </c>
      <c r="H23" s="53">
        <f t="shared" si="0"/>
        <v>2.6207999999999996</v>
      </c>
      <c r="I23" s="9">
        <f>H23*H18</f>
        <v>0.5503679999999999</v>
      </c>
      <c r="J23" s="46"/>
      <c r="K23" s="44">
        <f t="shared" si="1"/>
        <v>0</v>
      </c>
      <c r="L23" s="202">
        <f t="shared" si="2"/>
        <v>0</v>
      </c>
      <c r="N23" s="63"/>
    </row>
    <row r="24" spans="1:14" ht="12.75">
      <c r="A24" s="6" t="s">
        <v>202</v>
      </c>
      <c r="B24" s="6"/>
      <c r="D24" s="41">
        <v>11</v>
      </c>
      <c r="F24" s="41">
        <v>3</v>
      </c>
      <c r="G24" s="54">
        <v>5</v>
      </c>
      <c r="H24" s="53">
        <f t="shared" si="0"/>
        <v>2.288</v>
      </c>
      <c r="I24" s="9">
        <f>H24*H18</f>
        <v>0.48047999999999996</v>
      </c>
      <c r="J24" s="46"/>
      <c r="K24" s="44">
        <f t="shared" si="1"/>
        <v>0</v>
      </c>
      <c r="L24" s="202">
        <f t="shared" si="2"/>
        <v>0</v>
      </c>
      <c r="N24" s="63"/>
    </row>
    <row r="25" spans="1:14" ht="12.75">
      <c r="A25" s="6" t="s">
        <v>143</v>
      </c>
      <c r="B25" s="6"/>
      <c r="D25" s="41">
        <v>0.4</v>
      </c>
      <c r="F25" s="41">
        <v>60</v>
      </c>
      <c r="G25" s="54">
        <v>60</v>
      </c>
      <c r="H25" s="53">
        <f t="shared" si="0"/>
        <v>1.248</v>
      </c>
      <c r="I25" s="9">
        <f>H25*H18</f>
        <v>0.26208</v>
      </c>
      <c r="J25" s="46"/>
      <c r="K25" s="44">
        <f t="shared" si="1"/>
        <v>0</v>
      </c>
      <c r="L25" s="202">
        <f t="shared" si="2"/>
        <v>0</v>
      </c>
      <c r="M25" s="27" t="s">
        <v>186</v>
      </c>
      <c r="N25" s="63"/>
    </row>
    <row r="26" spans="1:14" ht="12.75">
      <c r="A26" s="6" t="s">
        <v>203</v>
      </c>
      <c r="B26" s="6"/>
      <c r="D26" s="41">
        <v>18</v>
      </c>
      <c r="F26" s="41">
        <v>0</v>
      </c>
      <c r="G26" s="54">
        <v>0</v>
      </c>
      <c r="H26" s="53">
        <f t="shared" si="0"/>
        <v>0</v>
      </c>
      <c r="I26" s="9">
        <f>H26*H18</f>
        <v>0</v>
      </c>
      <c r="J26" s="46">
        <v>0</v>
      </c>
      <c r="K26" s="44">
        <f t="shared" si="1"/>
        <v>0</v>
      </c>
      <c r="L26" s="202" t="e">
        <f>J26/(I26-K26)</f>
        <v>#DIV/0!</v>
      </c>
      <c r="M26" s="27" t="s">
        <v>60</v>
      </c>
      <c r="N26" s="63"/>
    </row>
    <row r="27" spans="1:14" ht="12.75">
      <c r="A27" s="6" t="s">
        <v>205</v>
      </c>
      <c r="B27" s="6"/>
      <c r="D27" s="41">
        <v>150</v>
      </c>
      <c r="E27">
        <v>20</v>
      </c>
      <c r="F27" s="41">
        <v>0</v>
      </c>
      <c r="G27" s="54">
        <v>0</v>
      </c>
      <c r="H27" s="53">
        <f t="shared" si="0"/>
        <v>0</v>
      </c>
      <c r="I27" s="9">
        <f>H27*H18</f>
        <v>0</v>
      </c>
      <c r="J27" s="46">
        <v>13</v>
      </c>
      <c r="K27" s="44">
        <f t="shared" si="1"/>
        <v>0</v>
      </c>
      <c r="L27" s="202" t="e">
        <f t="shared" si="2"/>
        <v>#DIV/0!</v>
      </c>
      <c r="M27" s="164" t="s">
        <v>206</v>
      </c>
      <c r="N27" s="63"/>
    </row>
    <row r="28" spans="1:14" ht="12.75">
      <c r="A28" s="6" t="s">
        <v>207</v>
      </c>
      <c r="B28" s="6"/>
      <c r="D28" s="41">
        <v>1</v>
      </c>
      <c r="F28" s="41">
        <v>0</v>
      </c>
      <c r="G28" s="54">
        <v>0</v>
      </c>
      <c r="H28" s="53">
        <f t="shared" si="0"/>
        <v>0</v>
      </c>
      <c r="I28" s="9">
        <f>H28*H18</f>
        <v>0</v>
      </c>
      <c r="J28" s="46"/>
      <c r="K28" s="44">
        <f t="shared" si="1"/>
        <v>0</v>
      </c>
      <c r="L28" s="202" t="e">
        <f t="shared" si="2"/>
        <v>#DIV/0!</v>
      </c>
      <c r="N28" s="63"/>
    </row>
    <row r="29" spans="1:14" ht="12.75">
      <c r="A29" s="6" t="s">
        <v>208</v>
      </c>
      <c r="B29" s="6"/>
      <c r="D29" s="41">
        <v>0</v>
      </c>
      <c r="F29" s="41">
        <v>0</v>
      </c>
      <c r="G29" s="54">
        <v>0</v>
      </c>
      <c r="H29" s="53">
        <f t="shared" si="0"/>
        <v>0</v>
      </c>
      <c r="I29" s="9">
        <f>H29*H18</f>
        <v>0</v>
      </c>
      <c r="J29" s="46"/>
      <c r="K29" s="44" t="e">
        <f t="shared" si="1"/>
        <v>#DIV/0!</v>
      </c>
      <c r="L29" s="202" t="e">
        <f t="shared" si="2"/>
        <v>#DIV/0!</v>
      </c>
      <c r="M29" s="27" t="s">
        <v>120</v>
      </c>
      <c r="N29" s="63"/>
    </row>
    <row r="30" spans="1:14" ht="13.5" thickBot="1">
      <c r="A30" s="6" t="s">
        <v>317</v>
      </c>
      <c r="B30" s="6"/>
      <c r="D30" s="42">
        <v>0</v>
      </c>
      <c r="F30" s="42">
        <v>0</v>
      </c>
      <c r="G30" s="55">
        <v>0</v>
      </c>
      <c r="H30" s="53">
        <f t="shared" si="0"/>
        <v>0</v>
      </c>
      <c r="I30" s="9">
        <f>H30*H18</f>
        <v>0</v>
      </c>
      <c r="J30" s="47"/>
      <c r="K30" s="44" t="e">
        <f t="shared" si="1"/>
        <v>#DIV/0!</v>
      </c>
      <c r="L30" s="202" t="e">
        <f t="shared" si="2"/>
        <v>#DIV/0!</v>
      </c>
      <c r="N30" s="63"/>
    </row>
    <row r="31" spans="1:13" ht="13.5" thickBot="1">
      <c r="A31" s="32" t="s">
        <v>363</v>
      </c>
      <c r="B31" s="165" t="s">
        <v>47</v>
      </c>
      <c r="C31" s="257" t="s">
        <v>214</v>
      </c>
      <c r="D31" s="43" t="s">
        <v>47</v>
      </c>
      <c r="E31" s="21" t="s">
        <v>49</v>
      </c>
      <c r="F31" s="165" t="s">
        <v>361</v>
      </c>
      <c r="G31" s="33" t="s">
        <v>360</v>
      </c>
      <c r="H31" s="73" t="s">
        <v>57</v>
      </c>
      <c r="I31" s="43" t="s">
        <v>55</v>
      </c>
      <c r="J31" s="43" t="s">
        <v>187</v>
      </c>
      <c r="K31" s="17" t="s">
        <v>58</v>
      </c>
      <c r="L31" s="29" t="s">
        <v>53</v>
      </c>
      <c r="M31" s="29" t="s">
        <v>37</v>
      </c>
    </row>
    <row r="32" spans="1:14" ht="12.75">
      <c r="A32" s="6" t="s">
        <v>67</v>
      </c>
      <c r="B32" s="91">
        <v>350</v>
      </c>
      <c r="C32" s="56">
        <v>0.5</v>
      </c>
      <c r="D32" s="50">
        <f>B32*C32</f>
        <v>175</v>
      </c>
      <c r="F32" s="40">
        <v>0</v>
      </c>
      <c r="G32" s="56">
        <v>0</v>
      </c>
      <c r="H32" s="53">
        <f t="shared" si="0"/>
        <v>0</v>
      </c>
      <c r="I32" s="9">
        <f>H32*H18</f>
        <v>0</v>
      </c>
      <c r="J32" s="45"/>
      <c r="K32" s="44">
        <f aca="true" t="shared" si="3" ref="K32:K41">I32/D32*E32</f>
        <v>0</v>
      </c>
      <c r="L32" s="202" t="e">
        <f t="shared" si="2"/>
        <v>#DIV/0!</v>
      </c>
      <c r="N32" s="63"/>
    </row>
    <row r="33" spans="1:14" ht="12.75">
      <c r="A33" s="6" t="s">
        <v>209</v>
      </c>
      <c r="B33" s="90">
        <v>250</v>
      </c>
      <c r="C33" s="54">
        <v>0.9</v>
      </c>
      <c r="D33" s="50">
        <f aca="true" t="shared" si="4" ref="D33:D41">B33*C33</f>
        <v>225</v>
      </c>
      <c r="F33" s="41">
        <v>0</v>
      </c>
      <c r="G33" s="54">
        <v>0</v>
      </c>
      <c r="H33" s="53">
        <f t="shared" si="0"/>
        <v>0</v>
      </c>
      <c r="I33" s="9">
        <f>H33*H18</f>
        <v>0</v>
      </c>
      <c r="J33" s="46"/>
      <c r="K33" s="44">
        <f t="shared" si="3"/>
        <v>0</v>
      </c>
      <c r="L33" s="202" t="e">
        <f t="shared" si="2"/>
        <v>#DIV/0!</v>
      </c>
      <c r="N33" s="63"/>
    </row>
    <row r="34" spans="1:14" ht="12.75">
      <c r="A34" s="6" t="s">
        <v>210</v>
      </c>
      <c r="B34" s="90">
        <v>500</v>
      </c>
      <c r="C34" s="54">
        <v>0.5</v>
      </c>
      <c r="D34" s="50">
        <f t="shared" si="4"/>
        <v>250</v>
      </c>
      <c r="F34" s="41">
        <v>0</v>
      </c>
      <c r="G34" s="54">
        <v>0</v>
      </c>
      <c r="H34" s="53">
        <f t="shared" si="0"/>
        <v>0</v>
      </c>
      <c r="I34" s="9">
        <f>H34*H18</f>
        <v>0</v>
      </c>
      <c r="J34" s="46"/>
      <c r="K34" s="44"/>
      <c r="L34" s="202"/>
      <c r="N34" s="63"/>
    </row>
    <row r="35" spans="1:14" ht="12.75">
      <c r="A35" s="6" t="s">
        <v>0</v>
      </c>
      <c r="B35" s="90">
        <v>150</v>
      </c>
      <c r="C35" s="54">
        <v>0.8</v>
      </c>
      <c r="D35" s="50">
        <f t="shared" si="4"/>
        <v>120</v>
      </c>
      <c r="F35" s="41">
        <v>0</v>
      </c>
      <c r="G35" s="54">
        <v>0</v>
      </c>
      <c r="H35" s="53">
        <f t="shared" si="0"/>
        <v>0</v>
      </c>
      <c r="I35" s="9">
        <f>H35*H18</f>
        <v>0</v>
      </c>
      <c r="J35" s="46"/>
      <c r="K35" s="44">
        <f t="shared" si="3"/>
        <v>0</v>
      </c>
      <c r="L35" s="202" t="e">
        <f t="shared" si="2"/>
        <v>#DIV/0!</v>
      </c>
      <c r="M35" s="164" t="s">
        <v>121</v>
      </c>
      <c r="N35" s="63"/>
    </row>
    <row r="36" spans="1:14" ht="12.75">
      <c r="A36" s="6" t="s">
        <v>68</v>
      </c>
      <c r="B36" s="90">
        <v>2600</v>
      </c>
      <c r="C36" s="54">
        <v>1</v>
      </c>
      <c r="D36" s="50">
        <f t="shared" si="4"/>
        <v>2600</v>
      </c>
      <c r="F36" s="41">
        <v>0</v>
      </c>
      <c r="G36" s="54">
        <v>0</v>
      </c>
      <c r="H36" s="53">
        <f t="shared" si="0"/>
        <v>0</v>
      </c>
      <c r="I36" s="9">
        <f>H36*H18</f>
        <v>0</v>
      </c>
      <c r="J36" s="46"/>
      <c r="K36" s="44">
        <f t="shared" si="3"/>
        <v>0</v>
      </c>
      <c r="L36" s="202" t="e">
        <f t="shared" si="2"/>
        <v>#DIV/0!</v>
      </c>
      <c r="M36" s="27" t="s">
        <v>40</v>
      </c>
      <c r="N36" s="63"/>
    </row>
    <row r="37" spans="1:14" ht="12.75">
      <c r="A37" s="6" t="s">
        <v>69</v>
      </c>
      <c r="B37" s="90">
        <v>1300</v>
      </c>
      <c r="C37" s="54">
        <v>0.75</v>
      </c>
      <c r="D37" s="50">
        <f t="shared" si="4"/>
        <v>975</v>
      </c>
      <c r="F37" s="41">
        <v>0</v>
      </c>
      <c r="G37" s="54">
        <v>0</v>
      </c>
      <c r="H37" s="53">
        <f t="shared" si="0"/>
        <v>0</v>
      </c>
      <c r="I37" s="9">
        <f>H37*H18</f>
        <v>0</v>
      </c>
      <c r="J37" s="46"/>
      <c r="K37" s="44">
        <f t="shared" si="3"/>
        <v>0</v>
      </c>
      <c r="L37" s="202" t="e">
        <f t="shared" si="2"/>
        <v>#DIV/0!</v>
      </c>
      <c r="N37" s="63"/>
    </row>
    <row r="38" spans="1:14" ht="12.75">
      <c r="A38" s="6" t="s">
        <v>212</v>
      </c>
      <c r="B38" s="90">
        <v>400</v>
      </c>
      <c r="C38" s="54">
        <v>0.75</v>
      </c>
      <c r="D38" s="50">
        <f t="shared" si="4"/>
        <v>300</v>
      </c>
      <c r="F38" s="41">
        <v>0</v>
      </c>
      <c r="G38" s="54">
        <v>0</v>
      </c>
      <c r="H38" s="53">
        <f t="shared" si="0"/>
        <v>0</v>
      </c>
      <c r="I38" s="9">
        <f>H38*H18</f>
        <v>0</v>
      </c>
      <c r="J38" s="46"/>
      <c r="K38" s="44">
        <f t="shared" si="3"/>
        <v>0</v>
      </c>
      <c r="L38" s="202" t="e">
        <f t="shared" si="2"/>
        <v>#DIV/0!</v>
      </c>
      <c r="M38" s="164" t="s">
        <v>120</v>
      </c>
      <c r="N38" s="63"/>
    </row>
    <row r="39" spans="1:14" ht="12.75">
      <c r="A39" s="6" t="s">
        <v>147</v>
      </c>
      <c r="B39" s="92">
        <v>1200</v>
      </c>
      <c r="C39" s="55">
        <v>1</v>
      </c>
      <c r="D39" s="50">
        <f t="shared" si="4"/>
        <v>1200</v>
      </c>
      <c r="F39" s="42">
        <v>0</v>
      </c>
      <c r="G39" s="55">
        <v>0</v>
      </c>
      <c r="H39" s="53">
        <f t="shared" si="0"/>
        <v>0</v>
      </c>
      <c r="I39" s="9">
        <f>H40*H18</f>
        <v>0</v>
      </c>
      <c r="J39" s="47"/>
      <c r="K39" s="44">
        <f t="shared" si="3"/>
        <v>0</v>
      </c>
      <c r="L39" s="202" t="e">
        <f t="shared" si="2"/>
        <v>#DIV/0!</v>
      </c>
      <c r="M39" s="27" t="s">
        <v>121</v>
      </c>
      <c r="N39" s="63"/>
    </row>
    <row r="40" spans="1:13" ht="12.75">
      <c r="A40" s="6" t="s">
        <v>213</v>
      </c>
      <c r="B40" s="92">
        <v>3680</v>
      </c>
      <c r="C40" s="55">
        <v>0.5</v>
      </c>
      <c r="D40" s="50">
        <f t="shared" si="4"/>
        <v>1840</v>
      </c>
      <c r="F40" s="42">
        <v>0</v>
      </c>
      <c r="G40" s="55">
        <v>0</v>
      </c>
      <c r="H40" s="53">
        <f t="shared" si="0"/>
        <v>0</v>
      </c>
      <c r="I40" s="166">
        <f>H40*H18</f>
        <v>0</v>
      </c>
      <c r="J40" s="47"/>
      <c r="K40" s="44">
        <f t="shared" si="3"/>
        <v>0</v>
      </c>
      <c r="L40" s="202" t="e">
        <f t="shared" si="2"/>
        <v>#DIV/0!</v>
      </c>
      <c r="M40" s="255" t="s">
        <v>341</v>
      </c>
    </row>
    <row r="41" spans="1:14" ht="13.5" thickBot="1">
      <c r="A41" s="6" t="s">
        <v>317</v>
      </c>
      <c r="B41" s="92">
        <v>0</v>
      </c>
      <c r="C41" s="55">
        <v>0</v>
      </c>
      <c r="D41" s="50">
        <f t="shared" si="4"/>
        <v>0</v>
      </c>
      <c r="F41" s="42">
        <v>0</v>
      </c>
      <c r="G41" s="55">
        <v>0</v>
      </c>
      <c r="H41" s="53">
        <f t="shared" si="0"/>
        <v>0</v>
      </c>
      <c r="I41" s="9">
        <f>H41*H18</f>
        <v>0</v>
      </c>
      <c r="J41" s="47"/>
      <c r="K41" s="44" t="e">
        <f t="shared" si="3"/>
        <v>#DIV/0!</v>
      </c>
      <c r="L41" s="202" t="e">
        <f t="shared" si="2"/>
        <v>#DIV/0!</v>
      </c>
      <c r="N41" s="63"/>
    </row>
    <row r="42" spans="1:13" s="1" customFormat="1" ht="13.5" thickBot="1">
      <c r="A42" s="34" t="s">
        <v>70</v>
      </c>
      <c r="B42" s="35"/>
      <c r="C42" s="7"/>
      <c r="D42" s="7"/>
      <c r="E42" s="7"/>
      <c r="F42" s="204"/>
      <c r="G42" s="205"/>
      <c r="H42" s="74">
        <f>SUM(H22:H41)</f>
        <v>76.3568</v>
      </c>
      <c r="I42" s="77">
        <f>SUM(I22:I41)</f>
        <v>16.034928</v>
      </c>
      <c r="J42" s="78"/>
      <c r="K42" s="11"/>
      <c r="L42" s="102"/>
      <c r="M42" s="268"/>
    </row>
    <row r="43" spans="1:13" ht="13.5" thickBot="1">
      <c r="A43" s="95" t="s">
        <v>71</v>
      </c>
      <c r="B43" s="96"/>
      <c r="C43" s="101"/>
      <c r="D43" s="97" t="s">
        <v>47</v>
      </c>
      <c r="E43" s="96" t="s">
        <v>49</v>
      </c>
      <c r="F43" s="207" t="s">
        <v>361</v>
      </c>
      <c r="G43" s="272" t="s">
        <v>360</v>
      </c>
      <c r="H43" s="73" t="s">
        <v>57</v>
      </c>
      <c r="I43" s="43" t="s">
        <v>55</v>
      </c>
      <c r="J43" s="97" t="s">
        <v>50</v>
      </c>
      <c r="K43" s="99" t="s">
        <v>58</v>
      </c>
      <c r="L43" s="100" t="s">
        <v>53</v>
      </c>
      <c r="M43" s="29" t="s">
        <v>37</v>
      </c>
    </row>
    <row r="44" spans="1:14" ht="12.75">
      <c r="A44" s="6" t="s">
        <v>349</v>
      </c>
      <c r="B44" s="6"/>
      <c r="D44" s="40">
        <v>0.1</v>
      </c>
      <c r="F44" s="40">
        <v>168</v>
      </c>
      <c r="G44" s="56">
        <v>168</v>
      </c>
      <c r="H44" s="53">
        <f aca="true" t="shared" si="5" ref="H44:H64">D44*(F44+G44)*26/1000</f>
        <v>0.8736</v>
      </c>
      <c r="I44" s="9">
        <f>H44*H18</f>
        <v>0.183456</v>
      </c>
      <c r="J44" s="45"/>
      <c r="K44" s="44">
        <f aca="true" t="shared" si="6" ref="K44:K55">I44/D44*E44</f>
        <v>0</v>
      </c>
      <c r="L44" s="202">
        <f aca="true" t="shared" si="7" ref="L44:L64">J44/(I44-K44)</f>
        <v>0</v>
      </c>
      <c r="N44" s="63"/>
    </row>
    <row r="45" spans="1:14" ht="12.75">
      <c r="A45" s="6" t="s">
        <v>217</v>
      </c>
      <c r="B45" s="6"/>
      <c r="D45" s="40">
        <v>4</v>
      </c>
      <c r="F45" s="40">
        <v>0.01</v>
      </c>
      <c r="G45" s="56">
        <v>0.01</v>
      </c>
      <c r="H45" s="53">
        <f t="shared" si="5"/>
        <v>0.0020800000000000003</v>
      </c>
      <c r="I45" s="9">
        <f>H45*H18</f>
        <v>0.00043680000000000005</v>
      </c>
      <c r="J45" s="45"/>
      <c r="K45" s="44">
        <f t="shared" si="6"/>
        <v>0</v>
      </c>
      <c r="L45" s="202">
        <f t="shared" si="7"/>
        <v>0</v>
      </c>
      <c r="N45" s="63"/>
    </row>
    <row r="46" spans="1:14" ht="12.75">
      <c r="A46" s="6" t="s">
        <v>110</v>
      </c>
      <c r="B46" s="6"/>
      <c r="D46" s="41">
        <v>11</v>
      </c>
      <c r="F46" s="41">
        <v>0</v>
      </c>
      <c r="G46" s="54">
        <v>0</v>
      </c>
      <c r="H46" s="53">
        <f t="shared" si="5"/>
        <v>0</v>
      </c>
      <c r="I46" s="9">
        <f>H46*H18</f>
        <v>0</v>
      </c>
      <c r="J46" s="46"/>
      <c r="K46" s="44">
        <f t="shared" si="6"/>
        <v>0</v>
      </c>
      <c r="L46" s="202" t="e">
        <f t="shared" si="7"/>
        <v>#DIV/0!</v>
      </c>
      <c r="N46" s="63"/>
    </row>
    <row r="47" spans="1:14" ht="12.75">
      <c r="A47" s="6" t="s">
        <v>218</v>
      </c>
      <c r="B47" s="6"/>
      <c r="D47" s="41">
        <v>0.5</v>
      </c>
      <c r="F47" s="41">
        <v>0</v>
      </c>
      <c r="G47" s="54">
        <v>0</v>
      </c>
      <c r="H47" s="53">
        <f t="shared" si="5"/>
        <v>0</v>
      </c>
      <c r="I47" s="9">
        <f>H47*H18</f>
        <v>0</v>
      </c>
      <c r="J47" s="46"/>
      <c r="K47" s="44">
        <f t="shared" si="6"/>
        <v>0</v>
      </c>
      <c r="L47" s="202" t="e">
        <f t="shared" si="7"/>
        <v>#DIV/0!</v>
      </c>
      <c r="M47" s="27" t="s">
        <v>146</v>
      </c>
      <c r="N47" s="63"/>
    </row>
    <row r="48" spans="1:15" ht="12.75">
      <c r="A48" s="6" t="s">
        <v>222</v>
      </c>
      <c r="B48" s="6"/>
      <c r="D48" s="41">
        <v>7</v>
      </c>
      <c r="F48" s="41">
        <v>0</v>
      </c>
      <c r="G48" s="54">
        <v>0</v>
      </c>
      <c r="H48" s="53">
        <f t="shared" si="5"/>
        <v>0</v>
      </c>
      <c r="I48" s="9">
        <f>H48*H18</f>
        <v>0</v>
      </c>
      <c r="J48" s="46"/>
      <c r="K48" s="44">
        <f t="shared" si="6"/>
        <v>0</v>
      </c>
      <c r="L48" s="202" t="e">
        <f>J48/(I48-K48)</f>
        <v>#DIV/0!</v>
      </c>
      <c r="M48" s="164" t="s">
        <v>172</v>
      </c>
      <c r="N48" s="63"/>
      <c r="O48" s="209"/>
    </row>
    <row r="49" spans="1:14" ht="12.75">
      <c r="A49" s="6" t="s">
        <v>223</v>
      </c>
      <c r="B49" s="6"/>
      <c r="D49" s="41">
        <v>4.5</v>
      </c>
      <c r="F49" s="41">
        <v>0</v>
      </c>
      <c r="G49" s="54">
        <v>0</v>
      </c>
      <c r="H49" s="53">
        <f t="shared" si="5"/>
        <v>0</v>
      </c>
      <c r="I49" s="9">
        <f>H49*H18</f>
        <v>0</v>
      </c>
      <c r="J49" s="46"/>
      <c r="K49" s="44">
        <f t="shared" si="6"/>
        <v>0</v>
      </c>
      <c r="L49" s="202" t="e">
        <f t="shared" si="7"/>
        <v>#DIV/0!</v>
      </c>
      <c r="M49" s="164" t="s">
        <v>172</v>
      </c>
      <c r="N49" s="63"/>
    </row>
    <row r="50" spans="1:14" ht="12.75">
      <c r="A50" s="6" t="s">
        <v>107</v>
      </c>
      <c r="B50" s="6"/>
      <c r="D50" s="41">
        <v>75</v>
      </c>
      <c r="F50" s="41">
        <v>0</v>
      </c>
      <c r="G50" s="54">
        <v>0</v>
      </c>
      <c r="H50" s="53">
        <f t="shared" si="5"/>
        <v>0</v>
      </c>
      <c r="I50" s="9">
        <f>H50*H18</f>
        <v>0</v>
      </c>
      <c r="J50" s="46"/>
      <c r="K50" s="44">
        <f t="shared" si="6"/>
        <v>0</v>
      </c>
      <c r="L50" s="202" t="e">
        <f t="shared" si="7"/>
        <v>#DIV/0!</v>
      </c>
      <c r="N50" s="63"/>
    </row>
    <row r="51" spans="1:14" ht="12.75">
      <c r="A51" s="6" t="s">
        <v>149</v>
      </c>
      <c r="B51" s="6"/>
      <c r="D51" s="41">
        <v>11</v>
      </c>
      <c r="F51" s="41">
        <v>0</v>
      </c>
      <c r="G51" s="54">
        <v>0</v>
      </c>
      <c r="H51" s="53">
        <f t="shared" si="5"/>
        <v>0</v>
      </c>
      <c r="I51" s="9">
        <f>H51*H18</f>
        <v>0</v>
      </c>
      <c r="J51" s="46"/>
      <c r="K51" s="44">
        <f t="shared" si="6"/>
        <v>0</v>
      </c>
      <c r="L51" s="202" t="e">
        <f t="shared" si="7"/>
        <v>#DIV/0!</v>
      </c>
      <c r="N51" s="63"/>
    </row>
    <row r="52" spans="1:14" ht="12.75">
      <c r="A52" s="6" t="s">
        <v>224</v>
      </c>
      <c r="B52" s="6"/>
      <c r="D52" s="41">
        <v>72</v>
      </c>
      <c r="F52" s="41">
        <v>0</v>
      </c>
      <c r="G52" s="54">
        <v>0</v>
      </c>
      <c r="H52" s="53">
        <f t="shared" si="5"/>
        <v>0</v>
      </c>
      <c r="I52" s="9">
        <f>H52*H18</f>
        <v>0</v>
      </c>
      <c r="J52" s="46"/>
      <c r="K52" s="44">
        <f t="shared" si="6"/>
        <v>0</v>
      </c>
      <c r="L52" s="202" t="e">
        <f t="shared" si="7"/>
        <v>#DIV/0!</v>
      </c>
      <c r="M52" s="164" t="s">
        <v>229</v>
      </c>
      <c r="N52" s="63"/>
    </row>
    <row r="53" spans="1:14" ht="12.75">
      <c r="A53" s="6" t="s">
        <v>220</v>
      </c>
      <c r="B53" s="6"/>
      <c r="D53" s="41">
        <v>1500</v>
      </c>
      <c r="F53" s="41">
        <v>0</v>
      </c>
      <c r="G53" s="54">
        <v>0</v>
      </c>
      <c r="H53" s="53">
        <f t="shared" si="5"/>
        <v>0</v>
      </c>
      <c r="I53" s="9">
        <f>H53*H18</f>
        <v>0</v>
      </c>
      <c r="J53" s="46"/>
      <c r="K53" s="44">
        <f t="shared" si="6"/>
        <v>0</v>
      </c>
      <c r="L53" s="202" t="e">
        <f t="shared" si="7"/>
        <v>#DIV/0!</v>
      </c>
      <c r="N53" s="63"/>
    </row>
    <row r="54" spans="1:14" ht="12.75">
      <c r="A54" s="6" t="s">
        <v>219</v>
      </c>
      <c r="B54" s="6"/>
      <c r="D54" s="41">
        <v>100</v>
      </c>
      <c r="F54" s="41">
        <v>0</v>
      </c>
      <c r="G54" s="54">
        <v>0</v>
      </c>
      <c r="H54" s="53">
        <f t="shared" si="5"/>
        <v>0</v>
      </c>
      <c r="I54" s="9">
        <f>H54*H18</f>
        <v>0</v>
      </c>
      <c r="J54" s="46"/>
      <c r="K54" s="44">
        <f t="shared" si="6"/>
        <v>0</v>
      </c>
      <c r="L54" s="202" t="e">
        <f t="shared" si="7"/>
        <v>#DIV/0!</v>
      </c>
      <c r="N54" s="63"/>
    </row>
    <row r="55" spans="1:14" ht="13.5" thickBot="1">
      <c r="A55" s="6" t="s">
        <v>317</v>
      </c>
      <c r="B55" s="6"/>
      <c r="D55" s="42">
        <v>0</v>
      </c>
      <c r="F55" s="42">
        <v>0</v>
      </c>
      <c r="G55" s="55">
        <v>0</v>
      </c>
      <c r="H55" s="53">
        <f t="shared" si="5"/>
        <v>0</v>
      </c>
      <c r="I55" s="9">
        <f>H55*H18</f>
        <v>0</v>
      </c>
      <c r="J55" s="47"/>
      <c r="K55" s="44" t="e">
        <f t="shared" si="6"/>
        <v>#DIV/0!</v>
      </c>
      <c r="L55" s="202" t="e">
        <f t="shared" si="7"/>
        <v>#DIV/0!</v>
      </c>
      <c r="N55" s="63"/>
    </row>
    <row r="56" spans="1:14" ht="13.5" thickBot="1">
      <c r="A56" s="32" t="s">
        <v>315</v>
      </c>
      <c r="B56" s="33"/>
      <c r="C56" s="43" t="s">
        <v>214</v>
      </c>
      <c r="D56" s="131" t="s">
        <v>47</v>
      </c>
      <c r="E56" s="43" t="s">
        <v>49</v>
      </c>
      <c r="F56" s="43" t="s">
        <v>361</v>
      </c>
      <c r="G56" s="165" t="s">
        <v>360</v>
      </c>
      <c r="H56" s="73" t="s">
        <v>57</v>
      </c>
      <c r="I56" s="43" t="s">
        <v>55</v>
      </c>
      <c r="J56" s="43" t="s">
        <v>50</v>
      </c>
      <c r="K56" s="17" t="s">
        <v>58</v>
      </c>
      <c r="L56" s="29" t="s">
        <v>53</v>
      </c>
      <c r="M56" s="29" t="s">
        <v>37</v>
      </c>
      <c r="N56" s="63"/>
    </row>
    <row r="57" spans="1:14" ht="12.75">
      <c r="A57" s="6" t="s">
        <v>72</v>
      </c>
      <c r="B57" s="91">
        <v>250</v>
      </c>
      <c r="C57" s="56">
        <v>0.05</v>
      </c>
      <c r="D57" s="50">
        <f aca="true" t="shared" si="8" ref="D57:D64">B57*C57</f>
        <v>12.5</v>
      </c>
      <c r="F57" s="40">
        <v>0</v>
      </c>
      <c r="G57" s="56">
        <v>0</v>
      </c>
      <c r="H57" s="53">
        <f t="shared" si="5"/>
        <v>0</v>
      </c>
      <c r="I57" s="9">
        <f>H57*H18</f>
        <v>0</v>
      </c>
      <c r="J57" s="45"/>
      <c r="K57" s="44">
        <f aca="true" t="shared" si="9" ref="K57:K64">I57/D57*E57</f>
        <v>0</v>
      </c>
      <c r="L57" s="202" t="e">
        <f t="shared" si="7"/>
        <v>#DIV/0!</v>
      </c>
      <c r="M57" s="27" t="s">
        <v>126</v>
      </c>
      <c r="N57" s="63"/>
    </row>
    <row r="58" spans="1:14" ht="12.75">
      <c r="A58" s="6" t="s">
        <v>109</v>
      </c>
      <c r="B58" s="90">
        <v>75</v>
      </c>
      <c r="C58" s="54">
        <v>0.5</v>
      </c>
      <c r="D58" s="50">
        <f t="shared" si="8"/>
        <v>37.5</v>
      </c>
      <c r="F58" s="41">
        <v>0</v>
      </c>
      <c r="G58" s="54">
        <v>0</v>
      </c>
      <c r="H58" s="53">
        <f t="shared" si="5"/>
        <v>0</v>
      </c>
      <c r="I58" s="9">
        <f>H58*H18</f>
        <v>0</v>
      </c>
      <c r="J58" s="46"/>
      <c r="K58" s="44">
        <f t="shared" si="9"/>
        <v>0</v>
      </c>
      <c r="L58" s="202" t="e">
        <f t="shared" si="7"/>
        <v>#DIV/0!</v>
      </c>
      <c r="N58" s="63"/>
    </row>
    <row r="59" spans="1:14" ht="12.75">
      <c r="A59" s="6" t="s">
        <v>108</v>
      </c>
      <c r="B59" s="90">
        <v>350</v>
      </c>
      <c r="C59" s="54">
        <v>0.7</v>
      </c>
      <c r="D59" s="50">
        <f t="shared" si="8"/>
        <v>244.99999999999997</v>
      </c>
      <c r="F59" s="41">
        <v>0</v>
      </c>
      <c r="G59" s="54">
        <v>0</v>
      </c>
      <c r="H59" s="53">
        <f t="shared" si="5"/>
        <v>0</v>
      </c>
      <c r="I59" s="9">
        <f>H59*H18</f>
        <v>0</v>
      </c>
      <c r="J59" s="46"/>
      <c r="K59" s="44">
        <f t="shared" si="9"/>
        <v>0</v>
      </c>
      <c r="L59" s="202" t="e">
        <f t="shared" si="7"/>
        <v>#DIV/0!</v>
      </c>
      <c r="N59" s="63"/>
    </row>
    <row r="60" spans="1:14" ht="12.75">
      <c r="A60" s="6" t="s">
        <v>148</v>
      </c>
      <c r="B60" s="90">
        <v>250</v>
      </c>
      <c r="C60" s="54">
        <v>0.5</v>
      </c>
      <c r="D60" s="50">
        <f t="shared" si="8"/>
        <v>125</v>
      </c>
      <c r="F60" s="41">
        <v>0</v>
      </c>
      <c r="G60" s="54">
        <v>0</v>
      </c>
      <c r="H60" s="53">
        <f t="shared" si="5"/>
        <v>0</v>
      </c>
      <c r="I60" s="9">
        <f>H60*H18</f>
        <v>0</v>
      </c>
      <c r="J60" s="46"/>
      <c r="K60" s="44">
        <f t="shared" si="9"/>
        <v>0</v>
      </c>
      <c r="L60" s="202" t="e">
        <f t="shared" si="7"/>
        <v>#DIV/0!</v>
      </c>
      <c r="N60" s="63"/>
    </row>
    <row r="61" spans="1:14" ht="12.75">
      <c r="A61" s="6" t="s">
        <v>350</v>
      </c>
      <c r="B61" s="90">
        <v>250</v>
      </c>
      <c r="C61" s="93">
        <v>0.8</v>
      </c>
      <c r="D61" s="50">
        <f t="shared" si="8"/>
        <v>200</v>
      </c>
      <c r="F61" s="41">
        <v>0</v>
      </c>
      <c r="G61" s="54">
        <v>0</v>
      </c>
      <c r="H61" s="53">
        <f t="shared" si="5"/>
        <v>0</v>
      </c>
      <c r="I61" s="9">
        <f>H62*H18</f>
        <v>0</v>
      </c>
      <c r="J61" s="46"/>
      <c r="K61" s="44">
        <f t="shared" si="9"/>
        <v>0</v>
      </c>
      <c r="L61" s="202" t="e">
        <f t="shared" si="7"/>
        <v>#DIV/0!</v>
      </c>
      <c r="N61" s="63"/>
    </row>
    <row r="62" spans="1:14" ht="12.75">
      <c r="A62" s="6" t="s">
        <v>351</v>
      </c>
      <c r="B62" s="92">
        <v>750</v>
      </c>
      <c r="C62" s="94">
        <v>0.5</v>
      </c>
      <c r="D62" s="50">
        <f t="shared" si="8"/>
        <v>375</v>
      </c>
      <c r="F62" s="42">
        <v>0</v>
      </c>
      <c r="G62" s="55">
        <v>0</v>
      </c>
      <c r="H62" s="53">
        <f t="shared" si="5"/>
        <v>0</v>
      </c>
      <c r="I62" s="166">
        <f>H62*H18</f>
        <v>0</v>
      </c>
      <c r="J62" s="47"/>
      <c r="K62" s="44">
        <f t="shared" si="9"/>
        <v>0</v>
      </c>
      <c r="L62" s="202" t="e">
        <f t="shared" si="7"/>
        <v>#DIV/0!</v>
      </c>
      <c r="N62" s="63"/>
    </row>
    <row r="63" spans="1:14" ht="12.75">
      <c r="A63" s="6" t="s">
        <v>352</v>
      </c>
      <c r="B63" s="92">
        <v>0</v>
      </c>
      <c r="C63" s="94">
        <v>0</v>
      </c>
      <c r="D63" s="50">
        <f t="shared" si="8"/>
        <v>0</v>
      </c>
      <c r="F63" s="42">
        <v>0</v>
      </c>
      <c r="G63" s="55">
        <v>0</v>
      </c>
      <c r="H63" s="53">
        <f t="shared" si="5"/>
        <v>0</v>
      </c>
      <c r="I63" s="166">
        <f>H63*H18</f>
        <v>0</v>
      </c>
      <c r="J63" s="47"/>
      <c r="K63" s="44" t="e">
        <f t="shared" si="9"/>
        <v>#DIV/0!</v>
      </c>
      <c r="L63" s="202" t="e">
        <f t="shared" si="7"/>
        <v>#DIV/0!</v>
      </c>
      <c r="N63" s="63"/>
    </row>
    <row r="64" spans="1:14" ht="13.5" thickBot="1">
      <c r="A64" s="6" t="s">
        <v>317</v>
      </c>
      <c r="B64" s="92">
        <v>0</v>
      </c>
      <c r="C64" s="94">
        <v>0</v>
      </c>
      <c r="D64" s="50">
        <f t="shared" si="8"/>
        <v>0</v>
      </c>
      <c r="F64" s="42">
        <v>0</v>
      </c>
      <c r="G64" s="55">
        <v>0</v>
      </c>
      <c r="H64" s="53">
        <f t="shared" si="5"/>
        <v>0</v>
      </c>
      <c r="I64" s="9">
        <f>H64*H18</f>
        <v>0</v>
      </c>
      <c r="J64" s="47"/>
      <c r="K64" s="44" t="e">
        <f t="shared" si="9"/>
        <v>#DIV/0!</v>
      </c>
      <c r="L64" s="202" t="e">
        <f t="shared" si="7"/>
        <v>#DIV/0!</v>
      </c>
      <c r="N64" s="63"/>
    </row>
    <row r="65" spans="1:13" ht="13.5" thickBot="1">
      <c r="A65" s="34" t="s">
        <v>73</v>
      </c>
      <c r="B65" s="35"/>
      <c r="C65" s="8"/>
      <c r="D65" s="8"/>
      <c r="E65" s="20"/>
      <c r="F65" s="204"/>
      <c r="G65" s="206"/>
      <c r="H65" s="76">
        <f>SUM(H44:H64)</f>
        <v>0.87568</v>
      </c>
      <c r="I65" s="75">
        <f>SUM(I44:I64)</f>
        <v>0.1838928</v>
      </c>
      <c r="J65" s="78"/>
      <c r="K65" s="11"/>
      <c r="L65" s="20"/>
      <c r="M65" s="267"/>
    </row>
    <row r="66" spans="1:13" ht="13.5" thickBot="1">
      <c r="A66" s="95" t="s">
        <v>74</v>
      </c>
      <c r="B66" s="96"/>
      <c r="C66" s="96"/>
      <c r="D66" s="97" t="s">
        <v>47</v>
      </c>
      <c r="E66" s="96" t="s">
        <v>49</v>
      </c>
      <c r="F66" s="98" t="s">
        <v>361</v>
      </c>
      <c r="G66" s="273" t="s">
        <v>360</v>
      </c>
      <c r="H66" s="73" t="s">
        <v>57</v>
      </c>
      <c r="I66" s="43" t="s">
        <v>55</v>
      </c>
      <c r="J66" s="97" t="s">
        <v>50</v>
      </c>
      <c r="K66" s="99" t="s">
        <v>58</v>
      </c>
      <c r="L66" s="100" t="s">
        <v>53</v>
      </c>
      <c r="M66" s="29" t="s">
        <v>37</v>
      </c>
    </row>
    <row r="67" spans="1:14" ht="12.75">
      <c r="A67" s="6" t="s">
        <v>150</v>
      </c>
      <c r="B67" s="6"/>
      <c r="D67" s="40">
        <v>11</v>
      </c>
      <c r="F67" s="40">
        <v>0</v>
      </c>
      <c r="G67" s="56">
        <v>0</v>
      </c>
      <c r="H67" s="53">
        <f aca="true" t="shared" si="10" ref="H67:H99">D67*(F67+G67)*26/1000</f>
        <v>0</v>
      </c>
      <c r="I67" s="9">
        <f>H67*H18</f>
        <v>0</v>
      </c>
      <c r="J67" s="45"/>
      <c r="K67" s="44">
        <f aca="true" t="shared" si="11" ref="K67:K78">I67/D67*E67</f>
        <v>0</v>
      </c>
      <c r="L67" s="203" t="e">
        <f aca="true" t="shared" si="12" ref="L67:L89">J67/(I67-K67)</f>
        <v>#DIV/0!</v>
      </c>
      <c r="N67" s="63"/>
    </row>
    <row r="68" spans="1:14" ht="12.75">
      <c r="A68" s="6" t="s">
        <v>137</v>
      </c>
      <c r="B68" s="6"/>
      <c r="D68" s="41">
        <v>35</v>
      </c>
      <c r="F68" s="41">
        <v>0</v>
      </c>
      <c r="G68" s="54">
        <v>0</v>
      </c>
      <c r="H68" s="53">
        <f t="shared" si="10"/>
        <v>0</v>
      </c>
      <c r="I68" s="9">
        <f>H68*H18</f>
        <v>0</v>
      </c>
      <c r="J68" s="46"/>
      <c r="K68" s="44">
        <f t="shared" si="11"/>
        <v>0</v>
      </c>
      <c r="L68" s="203" t="e">
        <f aca="true" t="shared" si="13" ref="L68:L78">J68/(I68-K68)</f>
        <v>#DIV/0!</v>
      </c>
      <c r="M68" s="164" t="s">
        <v>230</v>
      </c>
      <c r="N68" s="63"/>
    </row>
    <row r="69" spans="1:14" ht="12.75">
      <c r="A69" s="6" t="s">
        <v>232</v>
      </c>
      <c r="B69" s="6"/>
      <c r="C69" s="6" t="s">
        <v>231</v>
      </c>
      <c r="D69" s="41">
        <v>54</v>
      </c>
      <c r="E69" s="6">
        <v>15</v>
      </c>
      <c r="F69" s="41">
        <v>0</v>
      </c>
      <c r="G69" s="54">
        <v>0</v>
      </c>
      <c r="H69" s="53">
        <f t="shared" si="10"/>
        <v>0</v>
      </c>
      <c r="I69" s="9">
        <f>H69*H18</f>
        <v>0</v>
      </c>
      <c r="J69" s="46">
        <v>28</v>
      </c>
      <c r="K69" s="44">
        <f t="shared" si="11"/>
        <v>0</v>
      </c>
      <c r="L69" s="203" t="e">
        <f t="shared" si="13"/>
        <v>#DIV/0!</v>
      </c>
      <c r="M69" s="27" t="s">
        <v>151</v>
      </c>
      <c r="N69" s="63"/>
    </row>
    <row r="70" spans="1:14" ht="12.75">
      <c r="A70" s="6" t="s">
        <v>235</v>
      </c>
      <c r="B70" s="6"/>
      <c r="C70" s="6" t="s">
        <v>231</v>
      </c>
      <c r="D70" s="41">
        <v>30</v>
      </c>
      <c r="E70">
        <v>12.5</v>
      </c>
      <c r="F70" s="41">
        <v>0</v>
      </c>
      <c r="G70" s="54">
        <v>0</v>
      </c>
      <c r="H70" s="53">
        <f t="shared" si="10"/>
        <v>0</v>
      </c>
      <c r="I70" s="9">
        <f>H70*H18</f>
        <v>0</v>
      </c>
      <c r="J70" s="46">
        <v>12</v>
      </c>
      <c r="K70" s="44">
        <f t="shared" si="11"/>
        <v>0</v>
      </c>
      <c r="L70" s="203" t="e">
        <f t="shared" si="13"/>
        <v>#DIV/0!</v>
      </c>
      <c r="M70" s="164" t="s">
        <v>234</v>
      </c>
      <c r="N70" s="63"/>
    </row>
    <row r="71" spans="1:14" ht="12.75">
      <c r="A71" s="6" t="s">
        <v>152</v>
      </c>
      <c r="B71" s="6"/>
      <c r="C71" s="6" t="s">
        <v>266</v>
      </c>
      <c r="D71" s="41">
        <v>3</v>
      </c>
      <c r="E71">
        <v>0.15</v>
      </c>
      <c r="F71" s="41">
        <v>0</v>
      </c>
      <c r="G71" s="54">
        <v>0</v>
      </c>
      <c r="H71" s="53">
        <f t="shared" si="10"/>
        <v>0</v>
      </c>
      <c r="I71" s="9">
        <f>H71*H18</f>
        <v>0</v>
      </c>
      <c r="J71" s="46">
        <v>13</v>
      </c>
      <c r="K71" s="44">
        <f t="shared" si="11"/>
        <v>0</v>
      </c>
      <c r="L71" s="203" t="e">
        <f t="shared" si="13"/>
        <v>#DIV/0!</v>
      </c>
      <c r="M71" s="164" t="s">
        <v>38</v>
      </c>
      <c r="N71" s="63"/>
    </row>
    <row r="72" spans="1:14" ht="12.75">
      <c r="A72" s="6" t="s">
        <v>272</v>
      </c>
      <c r="B72" s="6"/>
      <c r="C72" s="6" t="s">
        <v>231</v>
      </c>
      <c r="D72" s="41">
        <v>36</v>
      </c>
      <c r="E72">
        <v>16</v>
      </c>
      <c r="F72" s="41">
        <v>0</v>
      </c>
      <c r="G72" s="54">
        <v>0</v>
      </c>
      <c r="H72" s="53">
        <f t="shared" si="10"/>
        <v>0</v>
      </c>
      <c r="I72" s="9">
        <f>H72*H18</f>
        <v>0</v>
      </c>
      <c r="J72" s="46">
        <v>15</v>
      </c>
      <c r="K72" s="44">
        <f t="shared" si="11"/>
        <v>0</v>
      </c>
      <c r="L72" s="203" t="e">
        <f t="shared" si="13"/>
        <v>#DIV/0!</v>
      </c>
      <c r="M72" s="164" t="s">
        <v>38</v>
      </c>
      <c r="N72" s="63"/>
    </row>
    <row r="73" spans="1:14" ht="12.75">
      <c r="A73" s="6" t="s">
        <v>111</v>
      </c>
      <c r="B73" s="6"/>
      <c r="D73" s="41">
        <v>800</v>
      </c>
      <c r="F73" s="41">
        <v>0</v>
      </c>
      <c r="G73" s="54">
        <v>0</v>
      </c>
      <c r="H73" s="53">
        <f t="shared" si="10"/>
        <v>0</v>
      </c>
      <c r="I73" s="9">
        <f>H73*H18</f>
        <v>0</v>
      </c>
      <c r="J73" s="46"/>
      <c r="K73" s="44">
        <f t="shared" si="11"/>
        <v>0</v>
      </c>
      <c r="L73" s="203" t="e">
        <f t="shared" si="13"/>
        <v>#DIV/0!</v>
      </c>
      <c r="M73" s="27" t="s">
        <v>43</v>
      </c>
      <c r="N73" s="63"/>
    </row>
    <row r="74" spans="1:14" ht="12.75">
      <c r="A74" s="6" t="s">
        <v>15</v>
      </c>
      <c r="B74" s="6"/>
      <c r="D74" s="41">
        <v>250</v>
      </c>
      <c r="F74" s="41">
        <v>0</v>
      </c>
      <c r="G74" s="54">
        <v>0</v>
      </c>
      <c r="H74" s="53">
        <f t="shared" si="10"/>
        <v>0</v>
      </c>
      <c r="I74" s="9">
        <f>H74*H18</f>
        <v>0</v>
      </c>
      <c r="J74" s="46"/>
      <c r="K74" s="44">
        <f t="shared" si="11"/>
        <v>0</v>
      </c>
      <c r="L74" s="203" t="e">
        <f t="shared" si="13"/>
        <v>#DIV/0!</v>
      </c>
      <c r="M74" s="27" t="s">
        <v>127</v>
      </c>
      <c r="N74" s="63"/>
    </row>
    <row r="75" spans="1:14" ht="12.75">
      <c r="A75" s="6" t="s">
        <v>129</v>
      </c>
      <c r="B75" s="6"/>
      <c r="D75" s="41">
        <v>600</v>
      </c>
      <c r="F75" s="41">
        <v>0</v>
      </c>
      <c r="G75" s="54">
        <v>0</v>
      </c>
      <c r="H75" s="53">
        <f t="shared" si="10"/>
        <v>0</v>
      </c>
      <c r="I75" s="9">
        <f>H75*H18</f>
        <v>0</v>
      </c>
      <c r="J75" s="46"/>
      <c r="K75" s="44">
        <f t="shared" si="11"/>
        <v>0</v>
      </c>
      <c r="L75" s="203" t="e">
        <f t="shared" si="13"/>
        <v>#DIV/0!</v>
      </c>
      <c r="M75" s="164" t="s">
        <v>236</v>
      </c>
      <c r="N75" s="63"/>
    </row>
    <row r="76" spans="1:14" ht="12.75">
      <c r="A76" s="6" t="s">
        <v>138</v>
      </c>
      <c r="B76" s="6"/>
      <c r="D76" s="41">
        <v>150</v>
      </c>
      <c r="F76" s="41">
        <v>0</v>
      </c>
      <c r="G76" s="54">
        <v>0</v>
      </c>
      <c r="H76" s="53">
        <f t="shared" si="10"/>
        <v>0</v>
      </c>
      <c r="I76" s="9">
        <f>H76*H18</f>
        <v>0</v>
      </c>
      <c r="J76" s="46"/>
      <c r="K76" s="44">
        <f t="shared" si="11"/>
        <v>0</v>
      </c>
      <c r="L76" s="203" t="e">
        <f t="shared" si="13"/>
        <v>#DIV/0!</v>
      </c>
      <c r="M76" s="27" t="s">
        <v>126</v>
      </c>
      <c r="N76" s="63"/>
    </row>
    <row r="77" spans="1:14" ht="12.75">
      <c r="A77" s="6" t="s">
        <v>237</v>
      </c>
      <c r="B77" s="6"/>
      <c r="D77" s="41">
        <v>2000</v>
      </c>
      <c r="F77" s="42">
        <v>0</v>
      </c>
      <c r="G77" s="55">
        <v>0</v>
      </c>
      <c r="H77" s="53">
        <f t="shared" si="10"/>
        <v>0</v>
      </c>
      <c r="I77" s="9">
        <f>H77*H18</f>
        <v>0</v>
      </c>
      <c r="J77" s="47"/>
      <c r="K77" s="44">
        <f t="shared" si="11"/>
        <v>0</v>
      </c>
      <c r="L77" s="203" t="e">
        <f t="shared" si="13"/>
        <v>#DIV/0!</v>
      </c>
      <c r="M77" s="164" t="s">
        <v>40</v>
      </c>
      <c r="N77" s="63"/>
    </row>
    <row r="78" spans="1:14" ht="13.5" thickBot="1">
      <c r="A78" s="6" t="s">
        <v>317</v>
      </c>
      <c r="B78" s="6"/>
      <c r="D78" s="41">
        <v>0</v>
      </c>
      <c r="F78" s="42">
        <v>0</v>
      </c>
      <c r="G78" s="55">
        <v>0</v>
      </c>
      <c r="H78" s="53">
        <f t="shared" si="10"/>
        <v>0</v>
      </c>
      <c r="I78" s="9">
        <f>H78*H18</f>
        <v>0</v>
      </c>
      <c r="J78" s="47"/>
      <c r="K78" s="44" t="e">
        <f t="shared" si="11"/>
        <v>#DIV/0!</v>
      </c>
      <c r="L78" s="203" t="e">
        <f t="shared" si="13"/>
        <v>#DIV/0!</v>
      </c>
      <c r="N78" s="63"/>
    </row>
    <row r="79" spans="1:14" ht="13.5" thickBot="1">
      <c r="A79" s="32" t="s">
        <v>75</v>
      </c>
      <c r="B79" s="33"/>
      <c r="C79" s="43" t="s">
        <v>214</v>
      </c>
      <c r="D79" s="131" t="s">
        <v>47</v>
      </c>
      <c r="E79" s="43" t="s">
        <v>49</v>
      </c>
      <c r="F79" s="43" t="s">
        <v>361</v>
      </c>
      <c r="G79" s="165" t="s">
        <v>360</v>
      </c>
      <c r="H79" s="73" t="s">
        <v>57</v>
      </c>
      <c r="I79" s="43" t="s">
        <v>55</v>
      </c>
      <c r="J79" s="43" t="s">
        <v>50</v>
      </c>
      <c r="K79" s="17" t="s">
        <v>58</v>
      </c>
      <c r="L79" s="29" t="s">
        <v>53</v>
      </c>
      <c r="M79" s="29" t="s">
        <v>37</v>
      </c>
      <c r="N79" s="63"/>
    </row>
    <row r="80" spans="1:14" ht="12.75">
      <c r="A80" s="6" t="s">
        <v>1</v>
      </c>
      <c r="B80" s="91">
        <v>600</v>
      </c>
      <c r="C80" s="56">
        <v>1</v>
      </c>
      <c r="D80" s="50">
        <f>C80*B80</f>
        <v>600</v>
      </c>
      <c r="F80" s="40">
        <v>0</v>
      </c>
      <c r="G80" s="56">
        <v>0</v>
      </c>
      <c r="H80" s="53">
        <f t="shared" si="10"/>
        <v>0</v>
      </c>
      <c r="I80" s="9">
        <f>H80*H18</f>
        <v>0</v>
      </c>
      <c r="J80" s="45"/>
      <c r="K80" s="44">
        <f>I80/D80*E80</f>
        <v>0</v>
      </c>
      <c r="L80" s="203" t="e">
        <f t="shared" si="12"/>
        <v>#DIV/0!</v>
      </c>
      <c r="N80" s="63"/>
    </row>
    <row r="81" spans="1:14" ht="12.75">
      <c r="A81" s="6" t="s">
        <v>14</v>
      </c>
      <c r="B81" s="90">
        <v>600</v>
      </c>
      <c r="C81" s="54">
        <v>0.5</v>
      </c>
      <c r="D81" s="50">
        <f aca="true" t="shared" si="14" ref="D81:D99">C81*B81</f>
        <v>300</v>
      </c>
      <c r="F81" s="41">
        <v>0</v>
      </c>
      <c r="G81" s="54">
        <v>0</v>
      </c>
      <c r="H81" s="53">
        <f t="shared" si="10"/>
        <v>0</v>
      </c>
      <c r="I81" s="9">
        <f>H81*H18</f>
        <v>0</v>
      </c>
      <c r="J81" s="46"/>
      <c r="K81" s="44">
        <f>I81/D81*E81</f>
        <v>0</v>
      </c>
      <c r="L81" s="203" t="e">
        <f t="shared" si="12"/>
        <v>#DIV/0!</v>
      </c>
      <c r="N81" s="63"/>
    </row>
    <row r="82" spans="1:14" ht="12.75">
      <c r="A82" s="6" t="s">
        <v>124</v>
      </c>
      <c r="B82" s="90">
        <v>600</v>
      </c>
      <c r="C82" s="54">
        <v>0.8</v>
      </c>
      <c r="D82" s="50">
        <f t="shared" si="14"/>
        <v>480</v>
      </c>
      <c r="F82" s="41">
        <v>0</v>
      </c>
      <c r="G82" s="54">
        <v>0</v>
      </c>
      <c r="H82" s="53">
        <f t="shared" si="10"/>
        <v>0</v>
      </c>
      <c r="I82" s="9">
        <f>H82*H18</f>
        <v>0</v>
      </c>
      <c r="J82" s="46"/>
      <c r="K82" s="44">
        <f>I82/D82*E82</f>
        <v>0</v>
      </c>
      <c r="L82" s="203" t="e">
        <f t="shared" si="12"/>
        <v>#DIV/0!</v>
      </c>
      <c r="M82" s="27" t="s">
        <v>153</v>
      </c>
      <c r="N82" s="63"/>
    </row>
    <row r="83" spans="1:14" ht="12.75">
      <c r="A83" s="6" t="s">
        <v>76</v>
      </c>
      <c r="B83" s="90">
        <v>0.1</v>
      </c>
      <c r="C83" s="54">
        <v>1</v>
      </c>
      <c r="D83" s="50">
        <f t="shared" si="14"/>
        <v>0.1</v>
      </c>
      <c r="F83" s="41">
        <v>0</v>
      </c>
      <c r="G83" s="54">
        <v>0</v>
      </c>
      <c r="H83" s="53">
        <f t="shared" si="10"/>
        <v>0</v>
      </c>
      <c r="I83" s="9">
        <f>H83*H18</f>
        <v>0</v>
      </c>
      <c r="J83" s="46"/>
      <c r="K83" s="44">
        <f>I83/D83*E83</f>
        <v>0</v>
      </c>
      <c r="L83" s="203" t="e">
        <f t="shared" si="12"/>
        <v>#DIV/0!</v>
      </c>
      <c r="M83" s="27" t="s">
        <v>154</v>
      </c>
      <c r="N83" s="63"/>
    </row>
    <row r="84" spans="1:14" ht="12.75">
      <c r="A84" s="6" t="s">
        <v>130</v>
      </c>
      <c r="B84" s="41">
        <v>1000</v>
      </c>
      <c r="C84" s="54">
        <v>0.75</v>
      </c>
      <c r="D84" s="50">
        <f t="shared" si="14"/>
        <v>750</v>
      </c>
      <c r="F84" s="41">
        <v>0</v>
      </c>
      <c r="G84" s="54">
        <v>0</v>
      </c>
      <c r="H84" s="53">
        <f t="shared" si="10"/>
        <v>0</v>
      </c>
      <c r="I84" s="9">
        <f>H84*H18</f>
        <v>0</v>
      </c>
      <c r="J84" s="46"/>
      <c r="K84" s="44">
        <f aca="true" t="shared" si="15" ref="K84:K89">I84/B84*E84</f>
        <v>0</v>
      </c>
      <c r="L84" s="203" t="e">
        <f t="shared" si="12"/>
        <v>#DIV/0!</v>
      </c>
      <c r="M84" s="27" t="s">
        <v>155</v>
      </c>
      <c r="N84" s="63"/>
    </row>
    <row r="85" spans="1:14" ht="12.75">
      <c r="A85" s="6" t="s">
        <v>131</v>
      </c>
      <c r="B85" s="41">
        <v>2000</v>
      </c>
      <c r="C85" s="54">
        <v>1</v>
      </c>
      <c r="D85" s="50">
        <f t="shared" si="14"/>
        <v>2000</v>
      </c>
      <c r="F85" s="41">
        <v>0</v>
      </c>
      <c r="G85" s="54">
        <v>0</v>
      </c>
      <c r="H85" s="53">
        <f t="shared" si="10"/>
        <v>0</v>
      </c>
      <c r="I85" s="9">
        <f>H85*H18</f>
        <v>0</v>
      </c>
      <c r="J85" s="46"/>
      <c r="K85" s="44">
        <f t="shared" si="15"/>
        <v>0</v>
      </c>
      <c r="L85" s="203" t="e">
        <f t="shared" si="12"/>
        <v>#DIV/0!</v>
      </c>
      <c r="M85" s="27" t="s">
        <v>127</v>
      </c>
      <c r="N85" s="63"/>
    </row>
    <row r="86" spans="1:14" ht="12.75">
      <c r="A86" s="6" t="s">
        <v>132</v>
      </c>
      <c r="B86" s="41">
        <v>1000</v>
      </c>
      <c r="C86" s="54">
        <v>0.5</v>
      </c>
      <c r="D86" s="50">
        <f t="shared" si="14"/>
        <v>500</v>
      </c>
      <c r="F86" s="41">
        <v>0</v>
      </c>
      <c r="G86" s="54">
        <v>0</v>
      </c>
      <c r="H86" s="53">
        <f t="shared" si="10"/>
        <v>0</v>
      </c>
      <c r="I86" s="9">
        <f>H86*H18</f>
        <v>0</v>
      </c>
      <c r="J86" s="46"/>
      <c r="K86" s="44">
        <f t="shared" si="15"/>
        <v>0</v>
      </c>
      <c r="L86" s="203" t="e">
        <f t="shared" si="12"/>
        <v>#DIV/0!</v>
      </c>
      <c r="M86" s="27" t="s">
        <v>128</v>
      </c>
      <c r="N86" s="63"/>
    </row>
    <row r="87" spans="1:14" ht="12.75">
      <c r="A87" s="6" t="s">
        <v>133</v>
      </c>
      <c r="B87" s="41">
        <v>1500</v>
      </c>
      <c r="C87" s="54">
        <v>1</v>
      </c>
      <c r="D87" s="50">
        <f t="shared" si="14"/>
        <v>1500</v>
      </c>
      <c r="F87" s="41">
        <v>0</v>
      </c>
      <c r="G87" s="54">
        <v>0</v>
      </c>
      <c r="H87" s="53">
        <f t="shared" si="10"/>
        <v>0</v>
      </c>
      <c r="I87" s="9">
        <f>H87*H18</f>
        <v>0</v>
      </c>
      <c r="J87" s="46"/>
      <c r="K87" s="44">
        <f t="shared" si="15"/>
        <v>0</v>
      </c>
      <c r="L87" s="203" t="e">
        <f t="shared" si="12"/>
        <v>#DIV/0!</v>
      </c>
      <c r="M87" s="27" t="s">
        <v>127</v>
      </c>
      <c r="N87" s="63"/>
    </row>
    <row r="88" spans="1:14" ht="12.75">
      <c r="A88" s="6" t="s">
        <v>134</v>
      </c>
      <c r="B88" s="41">
        <v>1250</v>
      </c>
      <c r="C88" s="54">
        <v>0.25</v>
      </c>
      <c r="D88" s="50">
        <f t="shared" si="14"/>
        <v>312.5</v>
      </c>
      <c r="F88" s="41">
        <v>0</v>
      </c>
      <c r="G88" s="54">
        <v>0</v>
      </c>
      <c r="H88" s="53">
        <f t="shared" si="10"/>
        <v>0</v>
      </c>
      <c r="I88" s="9">
        <f>H88*H18</f>
        <v>0</v>
      </c>
      <c r="J88" s="46"/>
      <c r="K88" s="44">
        <f t="shared" si="15"/>
        <v>0</v>
      </c>
      <c r="L88" s="203" t="e">
        <f t="shared" si="12"/>
        <v>#DIV/0!</v>
      </c>
      <c r="M88" s="27" t="s">
        <v>127</v>
      </c>
      <c r="N88" s="63"/>
    </row>
    <row r="89" spans="1:14" ht="12.75">
      <c r="A89" s="6" t="s">
        <v>156</v>
      </c>
      <c r="B89" s="41">
        <v>2500</v>
      </c>
      <c r="C89" s="54">
        <v>1</v>
      </c>
      <c r="D89" s="50">
        <f t="shared" si="14"/>
        <v>2500</v>
      </c>
      <c r="F89" s="41">
        <v>0</v>
      </c>
      <c r="G89" s="54">
        <v>0</v>
      </c>
      <c r="H89" s="53">
        <f t="shared" si="10"/>
        <v>0</v>
      </c>
      <c r="I89" s="9">
        <f>H89*H18</f>
        <v>0</v>
      </c>
      <c r="J89" s="46"/>
      <c r="K89" s="44">
        <f t="shared" si="15"/>
        <v>0</v>
      </c>
      <c r="L89" s="203" t="e">
        <f t="shared" si="12"/>
        <v>#DIV/0!</v>
      </c>
      <c r="M89" s="27" t="s">
        <v>40</v>
      </c>
      <c r="N89" s="63"/>
    </row>
    <row r="90" spans="1:14" ht="12.75">
      <c r="A90" s="6" t="s">
        <v>239</v>
      </c>
      <c r="B90" s="90">
        <v>90</v>
      </c>
      <c r="C90" s="54">
        <v>0.1</v>
      </c>
      <c r="D90" s="50">
        <f t="shared" si="14"/>
        <v>9</v>
      </c>
      <c r="E90">
        <v>65</v>
      </c>
      <c r="F90" s="41">
        <v>0</v>
      </c>
      <c r="G90" s="54">
        <v>0</v>
      </c>
      <c r="H90" s="53">
        <f t="shared" si="10"/>
        <v>0</v>
      </c>
      <c r="I90" s="9">
        <f>H90*H18</f>
        <v>0</v>
      </c>
      <c r="J90" s="46">
        <v>500</v>
      </c>
      <c r="K90" s="44">
        <f>I90/B90*E90</f>
        <v>0</v>
      </c>
      <c r="L90" s="203" t="e">
        <f>J90/(I90-K90)</f>
        <v>#DIV/0!</v>
      </c>
      <c r="M90" s="164" t="s">
        <v>38</v>
      </c>
      <c r="N90" s="63"/>
    </row>
    <row r="91" spans="1:14" ht="12.75">
      <c r="A91" s="6" t="s">
        <v>125</v>
      </c>
      <c r="B91" s="90">
        <v>300</v>
      </c>
      <c r="C91" s="54">
        <v>0</v>
      </c>
      <c r="D91" s="50">
        <f t="shared" si="14"/>
        <v>0</v>
      </c>
      <c r="F91" s="41">
        <v>0</v>
      </c>
      <c r="G91" s="54">
        <v>0</v>
      </c>
      <c r="H91" s="53">
        <f t="shared" si="10"/>
        <v>0</v>
      </c>
      <c r="I91" s="9">
        <f>H91*H18</f>
        <v>0</v>
      </c>
      <c r="J91" s="46"/>
      <c r="K91" s="44">
        <f>I91/B91*E91</f>
        <v>0</v>
      </c>
      <c r="L91" s="203" t="e">
        <f>J91/(I91-K91)</f>
        <v>#DIV/0!</v>
      </c>
      <c r="M91" s="27" t="s">
        <v>126</v>
      </c>
      <c r="N91" s="63"/>
    </row>
    <row r="92" spans="1:14" ht="12.75">
      <c r="A92" s="6" t="s">
        <v>317</v>
      </c>
      <c r="B92" s="90">
        <v>0</v>
      </c>
      <c r="C92" s="54">
        <v>0</v>
      </c>
      <c r="D92" s="50">
        <f t="shared" si="14"/>
        <v>0</v>
      </c>
      <c r="F92" s="41">
        <v>0</v>
      </c>
      <c r="G92" s="54">
        <v>0</v>
      </c>
      <c r="H92" s="53">
        <f t="shared" si="10"/>
        <v>0</v>
      </c>
      <c r="I92" s="9">
        <f>H92*H18</f>
        <v>0</v>
      </c>
      <c r="J92" s="46"/>
      <c r="K92" s="50" t="e">
        <f>I92/B92*E92</f>
        <v>#DIV/0!</v>
      </c>
      <c r="L92" s="203" t="e">
        <f>J92/(I92-K92)</f>
        <v>#DIV/0!</v>
      </c>
      <c r="N92" s="63"/>
    </row>
    <row r="93" spans="1:14" ht="12.75">
      <c r="A93" s="6" t="s">
        <v>174</v>
      </c>
      <c r="B93" s="90">
        <v>1600</v>
      </c>
      <c r="C93" s="54">
        <v>1</v>
      </c>
      <c r="D93" s="50">
        <f t="shared" si="14"/>
        <v>1600</v>
      </c>
      <c r="F93" s="41">
        <v>0</v>
      </c>
      <c r="G93" s="54">
        <v>0</v>
      </c>
      <c r="H93" s="53">
        <f t="shared" si="10"/>
        <v>0</v>
      </c>
      <c r="I93" s="9">
        <f>H93*H18</f>
        <v>0</v>
      </c>
      <c r="J93" s="46"/>
      <c r="K93" s="44">
        <f>I93/B93*E93</f>
        <v>0</v>
      </c>
      <c r="L93" s="203" t="e">
        <f aca="true" t="shared" si="16" ref="L93:L99">J93/(I93-K93)</f>
        <v>#DIV/0!</v>
      </c>
      <c r="M93" s="27" t="s">
        <v>41</v>
      </c>
      <c r="N93" s="63"/>
    </row>
    <row r="94" spans="1:14" ht="12.75">
      <c r="A94" s="6" t="s">
        <v>238</v>
      </c>
      <c r="B94" s="90">
        <v>2300</v>
      </c>
      <c r="C94" s="54">
        <v>0.2</v>
      </c>
      <c r="D94" s="50">
        <f t="shared" si="14"/>
        <v>460</v>
      </c>
      <c r="F94" s="41">
        <v>0</v>
      </c>
      <c r="G94" s="54">
        <v>0</v>
      </c>
      <c r="H94" s="53">
        <f t="shared" si="10"/>
        <v>0</v>
      </c>
      <c r="I94" s="9">
        <f>H94*H18</f>
        <v>0</v>
      </c>
      <c r="J94" s="46"/>
      <c r="K94" s="44">
        <f>I94/B94*E94</f>
        <v>0</v>
      </c>
      <c r="L94" s="203" t="e">
        <f t="shared" si="16"/>
        <v>#DIV/0!</v>
      </c>
      <c r="M94" s="27" t="s">
        <v>61</v>
      </c>
      <c r="N94" s="63"/>
    </row>
    <row r="95" spans="1:14" ht="12.75">
      <c r="A95" s="6" t="s">
        <v>241</v>
      </c>
      <c r="B95" s="90">
        <v>200</v>
      </c>
      <c r="C95" s="54">
        <v>0.8</v>
      </c>
      <c r="D95" s="50">
        <f t="shared" si="14"/>
        <v>160</v>
      </c>
      <c r="F95" s="41">
        <v>0</v>
      </c>
      <c r="G95" s="54">
        <v>0</v>
      </c>
      <c r="H95" s="53">
        <f t="shared" si="10"/>
        <v>0</v>
      </c>
      <c r="I95" s="9">
        <f>H95*H18</f>
        <v>0</v>
      </c>
      <c r="J95" s="46"/>
      <c r="K95" s="44">
        <f>I95/D95*E95</f>
        <v>0</v>
      </c>
      <c r="L95" s="203" t="e">
        <f t="shared" si="16"/>
        <v>#DIV/0!</v>
      </c>
      <c r="M95" s="27" t="s">
        <v>42</v>
      </c>
      <c r="N95" s="63"/>
    </row>
    <row r="96" spans="1:14" ht="12.75">
      <c r="A96" s="6" t="s">
        <v>77</v>
      </c>
      <c r="B96" s="90">
        <v>850</v>
      </c>
      <c r="C96" s="54">
        <v>0.1</v>
      </c>
      <c r="D96" s="50">
        <f t="shared" si="14"/>
        <v>85</v>
      </c>
      <c r="F96" s="41">
        <v>0</v>
      </c>
      <c r="G96" s="54">
        <v>0</v>
      </c>
      <c r="H96" s="53">
        <f t="shared" si="10"/>
        <v>0</v>
      </c>
      <c r="I96" s="9">
        <f>H96*H18</f>
        <v>0</v>
      </c>
      <c r="J96" s="46"/>
      <c r="K96" s="44">
        <f>I96/B96*E96</f>
        <v>0</v>
      </c>
      <c r="L96" s="203" t="e">
        <f t="shared" si="16"/>
        <v>#DIV/0!</v>
      </c>
      <c r="M96" s="27" t="s">
        <v>40</v>
      </c>
      <c r="N96" s="63"/>
    </row>
    <row r="97" spans="1:14" ht="12.75">
      <c r="A97" s="6" t="s">
        <v>157</v>
      </c>
      <c r="B97" s="90">
        <v>2000</v>
      </c>
      <c r="C97" s="93">
        <v>0.01</v>
      </c>
      <c r="D97" s="50">
        <f t="shared" si="14"/>
        <v>20</v>
      </c>
      <c r="F97" s="41">
        <v>0</v>
      </c>
      <c r="G97" s="54">
        <v>0</v>
      </c>
      <c r="H97" s="53">
        <f t="shared" si="10"/>
        <v>0</v>
      </c>
      <c r="I97" s="9">
        <f>H97*H18</f>
        <v>0</v>
      </c>
      <c r="J97" s="46"/>
      <c r="K97" s="44">
        <f>I97/D97*E97</f>
        <v>0</v>
      </c>
      <c r="L97" s="203" t="e">
        <f t="shared" si="16"/>
        <v>#DIV/0!</v>
      </c>
      <c r="M97" s="27" t="s">
        <v>158</v>
      </c>
      <c r="N97" s="63"/>
    </row>
    <row r="98" spans="1:14" ht="12.75">
      <c r="A98" s="6" t="s">
        <v>159</v>
      </c>
      <c r="B98" s="90">
        <v>850</v>
      </c>
      <c r="C98" s="93">
        <v>0.5</v>
      </c>
      <c r="D98" s="50">
        <f t="shared" si="14"/>
        <v>425</v>
      </c>
      <c r="F98" s="41">
        <v>0</v>
      </c>
      <c r="G98" s="54">
        <v>0</v>
      </c>
      <c r="H98" s="53">
        <f t="shared" si="10"/>
        <v>0</v>
      </c>
      <c r="I98" s="9">
        <f>H98*H18</f>
        <v>0</v>
      </c>
      <c r="J98" s="46"/>
      <c r="K98" s="44">
        <f>I98/B98*E98</f>
        <v>0</v>
      </c>
      <c r="L98" s="203" t="e">
        <f t="shared" si="16"/>
        <v>#DIV/0!</v>
      </c>
      <c r="M98" s="27" t="s">
        <v>120</v>
      </c>
      <c r="N98" s="63"/>
    </row>
    <row r="99" spans="1:14" ht="13.5" thickBot="1">
      <c r="A99" s="6" t="s">
        <v>317</v>
      </c>
      <c r="B99" s="92">
        <v>0</v>
      </c>
      <c r="C99" s="94">
        <v>0</v>
      </c>
      <c r="D99" s="50">
        <f t="shared" si="14"/>
        <v>0</v>
      </c>
      <c r="F99" s="42">
        <v>0</v>
      </c>
      <c r="G99" s="55">
        <v>0</v>
      </c>
      <c r="H99" s="53">
        <f t="shared" si="10"/>
        <v>0</v>
      </c>
      <c r="I99" s="9">
        <f>H99*H18</f>
        <v>0</v>
      </c>
      <c r="J99" s="47"/>
      <c r="K99" s="50" t="e">
        <f>I99/B99*E99</f>
        <v>#DIV/0!</v>
      </c>
      <c r="L99" s="203" t="e">
        <f t="shared" si="16"/>
        <v>#DIV/0!</v>
      </c>
      <c r="N99" s="63"/>
    </row>
    <row r="100" spans="1:13" ht="13.5" thickBot="1">
      <c r="A100" s="34" t="s">
        <v>78</v>
      </c>
      <c r="B100" s="35"/>
      <c r="C100" s="8"/>
      <c r="D100" s="7"/>
      <c r="E100" s="7"/>
      <c r="F100" s="204"/>
      <c r="G100" s="205"/>
      <c r="H100" s="76">
        <f>SUM(H67:H99)</f>
        <v>0</v>
      </c>
      <c r="I100" s="75">
        <f>SUM(I67:I99)</f>
        <v>0</v>
      </c>
      <c r="J100" s="78"/>
      <c r="K100" s="11"/>
      <c r="L100" s="20"/>
      <c r="M100" s="267"/>
    </row>
    <row r="101" spans="1:13" ht="13.5" thickBot="1">
      <c r="A101" s="103" t="s">
        <v>79</v>
      </c>
      <c r="B101" s="104"/>
      <c r="C101" s="105"/>
      <c r="D101" s="106" t="s">
        <v>47</v>
      </c>
      <c r="E101" s="105" t="s">
        <v>49</v>
      </c>
      <c r="F101" s="107" t="s">
        <v>361</v>
      </c>
      <c r="G101" s="274" t="s">
        <v>360</v>
      </c>
      <c r="H101" s="109" t="s">
        <v>57</v>
      </c>
      <c r="I101" s="106" t="s">
        <v>55</v>
      </c>
      <c r="J101" s="106" t="s">
        <v>50</v>
      </c>
      <c r="K101" s="110" t="s">
        <v>58</v>
      </c>
      <c r="L101" s="111" t="s">
        <v>53</v>
      </c>
      <c r="M101" s="111" t="s">
        <v>37</v>
      </c>
    </row>
    <row r="102" spans="1:14" ht="12.75">
      <c r="A102" s="6" t="s">
        <v>250</v>
      </c>
      <c r="B102" s="6"/>
      <c r="C102" s="6" t="s">
        <v>231</v>
      </c>
      <c r="D102" s="40">
        <v>9</v>
      </c>
      <c r="E102">
        <v>8</v>
      </c>
      <c r="F102" s="40">
        <v>0</v>
      </c>
      <c r="G102" s="40">
        <v>0</v>
      </c>
      <c r="H102" s="53">
        <f aca="true" t="shared" si="17" ref="H102:H111">D102*(F102+G102)*26/1000</f>
        <v>0</v>
      </c>
      <c r="I102" s="9">
        <f>H102*H18</f>
        <v>0</v>
      </c>
      <c r="J102" s="16">
        <v>3</v>
      </c>
      <c r="K102" s="44">
        <f aca="true" t="shared" si="18" ref="K102:K111">I102/D102*E102</f>
        <v>0</v>
      </c>
      <c r="L102" s="202" t="e">
        <f>J102/(I102-K102)</f>
        <v>#DIV/0!</v>
      </c>
      <c r="M102" s="164" t="s">
        <v>248</v>
      </c>
      <c r="N102" s="63"/>
    </row>
    <row r="103" spans="1:14" ht="12.75">
      <c r="A103" s="6" t="s">
        <v>249</v>
      </c>
      <c r="B103" s="6"/>
      <c r="C103" s="6" t="s">
        <v>231</v>
      </c>
      <c r="D103" s="41">
        <v>9</v>
      </c>
      <c r="E103">
        <v>8</v>
      </c>
      <c r="F103" s="41">
        <v>0</v>
      </c>
      <c r="G103" s="41">
        <v>0</v>
      </c>
      <c r="H103" s="53">
        <f t="shared" si="17"/>
        <v>0</v>
      </c>
      <c r="I103" s="9">
        <f>H103*H18</f>
        <v>0</v>
      </c>
      <c r="J103" s="14">
        <v>3</v>
      </c>
      <c r="K103" s="44">
        <f t="shared" si="18"/>
        <v>0</v>
      </c>
      <c r="L103" s="202" t="e">
        <f>J103/(I103-K103)</f>
        <v>#DIV/0!</v>
      </c>
      <c r="M103" s="164" t="s">
        <v>248</v>
      </c>
      <c r="N103" s="63"/>
    </row>
    <row r="104" spans="1:14" ht="12.75">
      <c r="A104" s="6" t="s">
        <v>242</v>
      </c>
      <c r="B104" s="6"/>
      <c r="C104" s="6" t="s">
        <v>231</v>
      </c>
      <c r="D104" s="41">
        <v>45</v>
      </c>
      <c r="E104">
        <v>6</v>
      </c>
      <c r="F104" s="41">
        <v>0</v>
      </c>
      <c r="G104" s="41">
        <v>0</v>
      </c>
      <c r="H104" s="53">
        <f t="shared" si="17"/>
        <v>0</v>
      </c>
      <c r="I104" s="9">
        <f>H104*H18</f>
        <v>0</v>
      </c>
      <c r="J104" s="14">
        <v>7</v>
      </c>
      <c r="K104" s="44">
        <f t="shared" si="18"/>
        <v>0</v>
      </c>
      <c r="L104" s="202" t="e">
        <f>J104/(I104-K104)</f>
        <v>#DIV/0!</v>
      </c>
      <c r="M104" s="27" t="s">
        <v>38</v>
      </c>
      <c r="N104" s="63"/>
    </row>
    <row r="105" spans="1:14" ht="12.75">
      <c r="A105" s="6" t="s">
        <v>246</v>
      </c>
      <c r="B105" s="6"/>
      <c r="D105" s="41">
        <v>0.06</v>
      </c>
      <c r="F105" s="41">
        <v>0</v>
      </c>
      <c r="G105" s="41">
        <v>0</v>
      </c>
      <c r="H105" s="53">
        <f t="shared" si="17"/>
        <v>0</v>
      </c>
      <c r="I105" s="9">
        <f>H105*H18</f>
        <v>0</v>
      </c>
      <c r="J105" s="14"/>
      <c r="K105" s="44">
        <f>I105/D105*E105</f>
        <v>0</v>
      </c>
      <c r="L105" s="202" t="e">
        <f>J105/(I106-K105)</f>
        <v>#DIV/0!</v>
      </c>
      <c r="N105" s="63"/>
    </row>
    <row r="106" spans="1:14" ht="12.75">
      <c r="A106" s="6" t="s">
        <v>244</v>
      </c>
      <c r="B106" s="6"/>
      <c r="D106" s="41">
        <v>0.01</v>
      </c>
      <c r="F106" s="41">
        <v>0</v>
      </c>
      <c r="G106" s="41">
        <v>0</v>
      </c>
      <c r="H106" s="53">
        <f t="shared" si="17"/>
        <v>0</v>
      </c>
      <c r="I106" s="9">
        <f>H106*H18</f>
        <v>0</v>
      </c>
      <c r="J106" s="14"/>
      <c r="K106" s="44">
        <f>I106/D106*E106</f>
        <v>0</v>
      </c>
      <c r="L106" s="202" t="e">
        <f>J106/(I106-K106)</f>
        <v>#DIV/0!</v>
      </c>
      <c r="N106" s="63"/>
    </row>
    <row r="107" spans="1:14" ht="12.75">
      <c r="A107" s="6" t="s">
        <v>245</v>
      </c>
      <c r="B107" s="6"/>
      <c r="D107" s="41">
        <v>1</v>
      </c>
      <c r="F107" s="41">
        <v>0</v>
      </c>
      <c r="G107" s="41">
        <v>0</v>
      </c>
      <c r="H107" s="53">
        <f t="shared" si="17"/>
        <v>0</v>
      </c>
      <c r="I107" s="166">
        <f>H107*H18</f>
        <v>0</v>
      </c>
      <c r="J107" s="14"/>
      <c r="K107" s="44">
        <f>I107/D107*E107</f>
        <v>0</v>
      </c>
      <c r="L107" s="202" t="e">
        <f>J107/(I107-K107)</f>
        <v>#DIV/0!</v>
      </c>
      <c r="N107" s="63"/>
    </row>
    <row r="108" spans="1:14" ht="12.75">
      <c r="A108" s="6" t="s">
        <v>247</v>
      </c>
      <c r="B108" s="6"/>
      <c r="C108" s="6" t="s">
        <v>231</v>
      </c>
      <c r="D108" s="41">
        <v>35</v>
      </c>
      <c r="E108">
        <v>15</v>
      </c>
      <c r="F108" s="41">
        <v>0</v>
      </c>
      <c r="G108" s="41">
        <v>0</v>
      </c>
      <c r="H108" s="53">
        <f t="shared" si="17"/>
        <v>0</v>
      </c>
      <c r="I108" s="9">
        <f>H108*H18</f>
        <v>0</v>
      </c>
      <c r="J108" s="14">
        <v>10</v>
      </c>
      <c r="K108" s="44">
        <f t="shared" si="18"/>
        <v>0</v>
      </c>
      <c r="L108" s="202" t="e">
        <f>J108/(I108-K108)</f>
        <v>#DIV/0!</v>
      </c>
      <c r="M108" s="164" t="s">
        <v>38</v>
      </c>
      <c r="N108" s="63"/>
    </row>
    <row r="109" spans="1:14" ht="12.75">
      <c r="A109" s="6" t="s">
        <v>135</v>
      </c>
      <c r="B109" s="6"/>
      <c r="D109" s="41">
        <v>40</v>
      </c>
      <c r="F109" s="41">
        <v>0</v>
      </c>
      <c r="G109" s="41">
        <v>0</v>
      </c>
      <c r="H109" s="53">
        <f t="shared" si="17"/>
        <v>0</v>
      </c>
      <c r="I109" s="9">
        <f>H109*H18</f>
        <v>0</v>
      </c>
      <c r="J109" s="14"/>
      <c r="K109" s="44">
        <f t="shared" si="18"/>
        <v>0</v>
      </c>
      <c r="L109" s="26" t="e">
        <f>J109/(I109-K109)</f>
        <v>#DIV/0!</v>
      </c>
      <c r="N109" s="63"/>
    </row>
    <row r="110" spans="1:14" ht="12.75">
      <c r="A110" s="6" t="s">
        <v>160</v>
      </c>
      <c r="B110" s="6"/>
      <c r="C110" s="6"/>
      <c r="D110" s="42">
        <v>40</v>
      </c>
      <c r="F110" s="42">
        <v>0</v>
      </c>
      <c r="G110" s="42">
        <v>0</v>
      </c>
      <c r="H110" s="53">
        <f t="shared" si="17"/>
        <v>0</v>
      </c>
      <c r="I110" s="9">
        <f>H110*H18</f>
        <v>0</v>
      </c>
      <c r="J110" s="15"/>
      <c r="K110" s="44">
        <f t="shared" si="18"/>
        <v>0</v>
      </c>
      <c r="L110" s="26" t="e">
        <f>J110/(I110-K110)</f>
        <v>#DIV/0!</v>
      </c>
      <c r="N110" s="63"/>
    </row>
    <row r="111" spans="1:14" ht="13.5" thickBot="1">
      <c r="A111" s="6" t="s">
        <v>317</v>
      </c>
      <c r="B111" s="6"/>
      <c r="C111" s="6"/>
      <c r="D111" s="42">
        <v>0</v>
      </c>
      <c r="F111" s="42">
        <v>0</v>
      </c>
      <c r="G111" s="42">
        <v>0</v>
      </c>
      <c r="H111" s="53">
        <f t="shared" si="17"/>
        <v>0</v>
      </c>
      <c r="I111" s="9">
        <f>H111*H18</f>
        <v>0</v>
      </c>
      <c r="J111" s="15"/>
      <c r="K111" s="44" t="e">
        <f t="shared" si="18"/>
        <v>#DIV/0!</v>
      </c>
      <c r="L111" s="26" t="e">
        <f>J111/(I111-K111)</f>
        <v>#DIV/0!</v>
      </c>
      <c r="N111" s="63"/>
    </row>
    <row r="112" spans="1:13" ht="13.5" thickBot="1">
      <c r="A112" s="34" t="s">
        <v>81</v>
      </c>
      <c r="B112" s="35"/>
      <c r="C112" s="8"/>
      <c r="D112" s="8"/>
      <c r="E112" s="20"/>
      <c r="F112" s="204"/>
      <c r="G112" s="205"/>
      <c r="H112" s="58">
        <f>SUM(H102:H111)</f>
        <v>0</v>
      </c>
      <c r="I112" s="30">
        <f>SUM(I102:I111)</f>
        <v>0</v>
      </c>
      <c r="J112" s="10"/>
      <c r="K112" s="10"/>
      <c r="L112" s="19"/>
      <c r="M112" s="267"/>
    </row>
    <row r="113" spans="1:13" ht="13.5" thickBot="1">
      <c r="A113" s="112" t="s">
        <v>82</v>
      </c>
      <c r="B113" s="113"/>
      <c r="C113" s="114"/>
      <c r="D113" s="115" t="s">
        <v>47</v>
      </c>
      <c r="E113" s="116" t="s">
        <v>49</v>
      </c>
      <c r="F113" s="117" t="s">
        <v>361</v>
      </c>
      <c r="G113" s="275" t="s">
        <v>360</v>
      </c>
      <c r="H113" s="109" t="s">
        <v>57</v>
      </c>
      <c r="I113" s="106" t="s">
        <v>55</v>
      </c>
      <c r="J113" s="106" t="s">
        <v>50</v>
      </c>
      <c r="K113" s="110" t="s">
        <v>58</v>
      </c>
      <c r="L113" s="111" t="s">
        <v>53</v>
      </c>
      <c r="M113" s="111" t="s">
        <v>37</v>
      </c>
    </row>
    <row r="114" spans="1:14" ht="12.75">
      <c r="A114" s="6" t="s">
        <v>251</v>
      </c>
      <c r="B114" s="6"/>
      <c r="C114" s="6" t="s">
        <v>231</v>
      </c>
      <c r="D114" s="40">
        <v>30</v>
      </c>
      <c r="E114">
        <v>16</v>
      </c>
      <c r="F114" s="40">
        <v>0</v>
      </c>
      <c r="G114" s="56">
        <v>0</v>
      </c>
      <c r="H114" s="53">
        <f aca="true" t="shared" si="19" ref="H114:H142">D114*(F114+G114)*26/1000</f>
        <v>0</v>
      </c>
      <c r="I114" s="9">
        <f>H114*H18</f>
        <v>0</v>
      </c>
      <c r="J114" s="16">
        <v>16</v>
      </c>
      <c r="K114" s="44">
        <f aca="true" t="shared" si="20" ref="K114:K129">I114/D114*E114</f>
        <v>0</v>
      </c>
      <c r="L114" s="203" t="e">
        <f aca="true" t="shared" si="21" ref="L114:L129">J114/(I114-K114)</f>
        <v>#DIV/0!</v>
      </c>
      <c r="M114" s="164" t="s">
        <v>38</v>
      </c>
      <c r="N114" s="63"/>
    </row>
    <row r="115" spans="1:14" ht="12.75">
      <c r="A115" s="6" t="s">
        <v>343</v>
      </c>
      <c r="B115" s="6"/>
      <c r="D115" s="41">
        <v>65</v>
      </c>
      <c r="F115" s="41">
        <v>0</v>
      </c>
      <c r="G115" s="54">
        <v>0</v>
      </c>
      <c r="H115" s="53">
        <f>D115*(F115+G115)*26/1000</f>
        <v>0</v>
      </c>
      <c r="I115" s="9">
        <f>H115*H18</f>
        <v>0</v>
      </c>
      <c r="J115" s="14"/>
      <c r="K115" s="44">
        <f t="shared" si="20"/>
        <v>0</v>
      </c>
      <c r="L115" s="203" t="e">
        <f t="shared" si="21"/>
        <v>#DIV/0!</v>
      </c>
      <c r="M115" s="27" t="s">
        <v>167</v>
      </c>
      <c r="N115" s="63"/>
    </row>
    <row r="116" spans="1:14" ht="12.75">
      <c r="A116" s="6" t="s">
        <v>339</v>
      </c>
      <c r="B116" s="6"/>
      <c r="D116" s="41">
        <v>5</v>
      </c>
      <c r="F116" s="41">
        <v>0</v>
      </c>
      <c r="G116" s="54">
        <v>0</v>
      </c>
      <c r="H116" s="53">
        <f>D116*(F116+G116)*26/1000</f>
        <v>0</v>
      </c>
      <c r="I116" s="9">
        <f>H116*H18</f>
        <v>0</v>
      </c>
      <c r="J116" s="14"/>
      <c r="K116" s="44">
        <f t="shared" si="20"/>
        <v>0</v>
      </c>
      <c r="L116" s="203" t="e">
        <f t="shared" si="21"/>
        <v>#DIV/0!</v>
      </c>
      <c r="M116" s="27" t="s">
        <v>166</v>
      </c>
      <c r="N116" s="63"/>
    </row>
    <row r="117" spans="1:14" ht="12.75">
      <c r="A117" s="6" t="s">
        <v>252</v>
      </c>
      <c r="B117" s="6"/>
      <c r="D117" s="41">
        <v>90</v>
      </c>
      <c r="F117" s="41">
        <v>0</v>
      </c>
      <c r="G117" s="54">
        <v>0</v>
      </c>
      <c r="H117" s="53">
        <f t="shared" si="19"/>
        <v>0</v>
      </c>
      <c r="I117" s="9">
        <f>H117*H18</f>
        <v>0</v>
      </c>
      <c r="J117" s="14"/>
      <c r="K117" s="44">
        <f t="shared" si="20"/>
        <v>0</v>
      </c>
      <c r="L117" s="203" t="e">
        <f t="shared" si="21"/>
        <v>#DIV/0!</v>
      </c>
      <c r="M117" s="27" t="s">
        <v>44</v>
      </c>
      <c r="N117" s="63"/>
    </row>
    <row r="118" spans="1:14" ht="12.75">
      <c r="A118" s="6" t="s">
        <v>177</v>
      </c>
      <c r="B118" s="6"/>
      <c r="D118" s="41">
        <v>5</v>
      </c>
      <c r="F118" s="41">
        <v>0</v>
      </c>
      <c r="G118" s="54">
        <v>0</v>
      </c>
      <c r="H118" s="53">
        <f t="shared" si="19"/>
        <v>0</v>
      </c>
      <c r="I118" s="9">
        <f>H118*H18</f>
        <v>0</v>
      </c>
      <c r="J118" s="14"/>
      <c r="K118" s="44">
        <f t="shared" si="20"/>
        <v>0</v>
      </c>
      <c r="L118" s="203" t="e">
        <f t="shared" si="21"/>
        <v>#DIV/0!</v>
      </c>
      <c r="M118" s="27" t="s">
        <v>166</v>
      </c>
      <c r="N118" s="63"/>
    </row>
    <row r="119" spans="1:14" ht="12.75">
      <c r="A119" s="6" t="s">
        <v>342</v>
      </c>
      <c r="B119" s="6"/>
      <c r="D119" s="41">
        <v>60</v>
      </c>
      <c r="F119" s="41">
        <v>0</v>
      </c>
      <c r="G119" s="54">
        <v>0</v>
      </c>
      <c r="H119" s="53">
        <f t="shared" si="19"/>
        <v>0</v>
      </c>
      <c r="I119" s="9">
        <f>H119*H18</f>
        <v>0</v>
      </c>
      <c r="J119" s="14"/>
      <c r="K119" s="44">
        <f t="shared" si="20"/>
        <v>0</v>
      </c>
      <c r="L119" s="203" t="e">
        <f t="shared" si="21"/>
        <v>#DIV/0!</v>
      </c>
      <c r="N119" s="63"/>
    </row>
    <row r="120" spans="1:14" ht="12.75">
      <c r="A120" s="6" t="s">
        <v>253</v>
      </c>
      <c r="B120" s="6"/>
      <c r="D120" s="41">
        <v>3</v>
      </c>
      <c r="F120" s="41">
        <v>0</v>
      </c>
      <c r="G120" s="54">
        <v>0</v>
      </c>
      <c r="H120" s="53">
        <f t="shared" si="19"/>
        <v>0</v>
      </c>
      <c r="I120" s="9">
        <f>H120*H18</f>
        <v>0</v>
      </c>
      <c r="J120" s="14"/>
      <c r="K120" s="44">
        <f t="shared" si="20"/>
        <v>0</v>
      </c>
      <c r="L120" s="203" t="e">
        <f t="shared" si="21"/>
        <v>#DIV/0!</v>
      </c>
      <c r="M120" s="27" t="s">
        <v>168</v>
      </c>
      <c r="N120" s="63"/>
    </row>
    <row r="121" spans="1:14" ht="12.75">
      <c r="A121" s="6" t="s">
        <v>175</v>
      </c>
      <c r="B121" s="6"/>
      <c r="D121" s="41">
        <v>0.1</v>
      </c>
      <c r="F121" s="41">
        <v>0</v>
      </c>
      <c r="G121" s="54">
        <v>0</v>
      </c>
      <c r="H121" s="53">
        <f t="shared" si="19"/>
        <v>0</v>
      </c>
      <c r="I121" s="9">
        <f>H121*H18</f>
        <v>0</v>
      </c>
      <c r="J121" s="14"/>
      <c r="K121" s="44">
        <f t="shared" si="20"/>
        <v>0</v>
      </c>
      <c r="L121" s="203" t="e">
        <f t="shared" si="21"/>
        <v>#DIV/0!</v>
      </c>
      <c r="N121" s="63"/>
    </row>
    <row r="122" spans="1:14" ht="12.75">
      <c r="A122" s="6" t="s">
        <v>22</v>
      </c>
      <c r="B122" s="6"/>
      <c r="D122" s="41">
        <v>23</v>
      </c>
      <c r="F122" s="41">
        <v>0</v>
      </c>
      <c r="G122" s="54">
        <v>0</v>
      </c>
      <c r="H122" s="53">
        <f t="shared" si="19"/>
        <v>0</v>
      </c>
      <c r="I122" s="9">
        <f>H122*H18</f>
        <v>0</v>
      </c>
      <c r="J122" s="16"/>
      <c r="K122" s="44">
        <f t="shared" si="20"/>
        <v>0</v>
      </c>
      <c r="L122" s="203" t="e">
        <f t="shared" si="21"/>
        <v>#DIV/0!</v>
      </c>
      <c r="N122" s="63"/>
    </row>
    <row r="123" spans="1:14" ht="12.75">
      <c r="A123" s="6" t="s">
        <v>2</v>
      </c>
      <c r="B123" s="6"/>
      <c r="D123" s="41">
        <v>0</v>
      </c>
      <c r="F123" s="41">
        <v>0</v>
      </c>
      <c r="G123" s="54">
        <v>0</v>
      </c>
      <c r="H123" s="53">
        <f t="shared" si="19"/>
        <v>0</v>
      </c>
      <c r="I123" s="9">
        <f>H123*H18</f>
        <v>0</v>
      </c>
      <c r="J123" s="14"/>
      <c r="K123" s="44" t="e">
        <f t="shared" si="20"/>
        <v>#DIV/0!</v>
      </c>
      <c r="L123" s="203" t="e">
        <f t="shared" si="21"/>
        <v>#DIV/0!</v>
      </c>
      <c r="M123" s="27" t="s">
        <v>43</v>
      </c>
      <c r="N123" s="63"/>
    </row>
    <row r="124" spans="1:14" ht="12.75">
      <c r="A124" s="6" t="s">
        <v>3</v>
      </c>
      <c r="B124" s="6"/>
      <c r="D124" s="41">
        <v>0.1</v>
      </c>
      <c r="F124" s="41">
        <v>0</v>
      </c>
      <c r="G124" s="54">
        <v>0</v>
      </c>
      <c r="H124" s="53">
        <f t="shared" si="19"/>
        <v>0</v>
      </c>
      <c r="I124" s="9">
        <f>H124*H18</f>
        <v>0</v>
      </c>
      <c r="J124" s="14"/>
      <c r="K124" s="44">
        <f t="shared" si="20"/>
        <v>0</v>
      </c>
      <c r="L124" s="203" t="e">
        <f t="shared" si="21"/>
        <v>#DIV/0!</v>
      </c>
      <c r="N124" s="63"/>
    </row>
    <row r="125" spans="1:14" ht="12.75">
      <c r="A125" s="6" t="s">
        <v>169</v>
      </c>
      <c r="B125" s="6"/>
      <c r="D125" s="41">
        <v>100</v>
      </c>
      <c r="F125" s="41">
        <v>0</v>
      </c>
      <c r="G125" s="54">
        <v>0</v>
      </c>
      <c r="H125" s="53">
        <f t="shared" si="19"/>
        <v>0</v>
      </c>
      <c r="I125" s="9">
        <f>H125*H18</f>
        <v>0</v>
      </c>
      <c r="J125" s="14"/>
      <c r="K125" s="44">
        <f t="shared" si="20"/>
        <v>0</v>
      </c>
      <c r="L125" s="203" t="e">
        <f t="shared" si="21"/>
        <v>#DIV/0!</v>
      </c>
      <c r="N125" s="63"/>
    </row>
    <row r="126" spans="1:14" ht="12.75">
      <c r="A126" s="6" t="s">
        <v>338</v>
      </c>
      <c r="B126" s="6"/>
      <c r="D126" s="42">
        <v>37</v>
      </c>
      <c r="F126" s="42">
        <v>0</v>
      </c>
      <c r="G126" s="55">
        <v>0</v>
      </c>
      <c r="H126" s="53">
        <f t="shared" si="19"/>
        <v>0</v>
      </c>
      <c r="I126" s="9">
        <f>H126*H18</f>
        <v>0</v>
      </c>
      <c r="J126" s="15"/>
      <c r="K126" s="44">
        <f t="shared" si="20"/>
        <v>0</v>
      </c>
      <c r="L126" s="203" t="e">
        <f t="shared" si="21"/>
        <v>#DIV/0!</v>
      </c>
      <c r="N126" s="63"/>
    </row>
    <row r="127" spans="1:14" ht="12.75">
      <c r="A127" s="6" t="s">
        <v>176</v>
      </c>
      <c r="B127" s="6"/>
      <c r="D127" s="42">
        <v>30</v>
      </c>
      <c r="F127" s="42">
        <v>0</v>
      </c>
      <c r="G127" s="55">
        <v>0</v>
      </c>
      <c r="H127" s="53">
        <f t="shared" si="19"/>
        <v>0</v>
      </c>
      <c r="I127" s="9">
        <f>H127*H18</f>
        <v>0</v>
      </c>
      <c r="J127" s="15"/>
      <c r="K127" s="44">
        <f t="shared" si="20"/>
        <v>0</v>
      </c>
      <c r="L127" s="203" t="e">
        <f t="shared" si="21"/>
        <v>#DIV/0!</v>
      </c>
      <c r="N127" s="63"/>
    </row>
    <row r="128" spans="1:14" ht="12.75">
      <c r="A128" s="6" t="s">
        <v>256</v>
      </c>
      <c r="B128" s="6"/>
      <c r="D128" s="42">
        <v>10</v>
      </c>
      <c r="F128" s="42">
        <v>0</v>
      </c>
      <c r="G128" s="55">
        <v>0</v>
      </c>
      <c r="H128" s="53">
        <f t="shared" si="19"/>
        <v>0</v>
      </c>
      <c r="I128" s="9">
        <f>H128*H18</f>
        <v>0</v>
      </c>
      <c r="J128" s="15"/>
      <c r="K128" s="44">
        <f t="shared" si="20"/>
        <v>0</v>
      </c>
      <c r="L128" s="203" t="e">
        <f t="shared" si="21"/>
        <v>#DIV/0!</v>
      </c>
      <c r="N128" s="63"/>
    </row>
    <row r="129" spans="1:14" ht="13.5" thickBot="1">
      <c r="A129" s="6" t="s">
        <v>317</v>
      </c>
      <c r="B129" s="6"/>
      <c r="D129" s="42">
        <v>0</v>
      </c>
      <c r="F129" s="42">
        <v>0</v>
      </c>
      <c r="G129" s="55">
        <v>0</v>
      </c>
      <c r="H129" s="53">
        <f t="shared" si="19"/>
        <v>0</v>
      </c>
      <c r="I129" s="9">
        <f>H129*H18</f>
        <v>0</v>
      </c>
      <c r="J129" s="15"/>
      <c r="K129" s="44" t="e">
        <f t="shared" si="20"/>
        <v>#DIV/0!</v>
      </c>
      <c r="L129" s="203" t="e">
        <f t="shared" si="21"/>
        <v>#DIV/0!</v>
      </c>
      <c r="N129" s="63"/>
    </row>
    <row r="130" spans="1:14" ht="13.5" thickBot="1">
      <c r="A130" s="103" t="s">
        <v>75</v>
      </c>
      <c r="B130" s="104"/>
      <c r="C130" s="106" t="s">
        <v>214</v>
      </c>
      <c r="D130" s="130" t="s">
        <v>47</v>
      </c>
      <c r="E130" s="106" t="s">
        <v>49</v>
      </c>
      <c r="F130" s="106" t="s">
        <v>361</v>
      </c>
      <c r="G130" s="118" t="s">
        <v>360</v>
      </c>
      <c r="H130" s="109" t="s">
        <v>57</v>
      </c>
      <c r="I130" s="106" t="s">
        <v>55</v>
      </c>
      <c r="J130" s="106" t="s">
        <v>50</v>
      </c>
      <c r="K130" s="110" t="s">
        <v>58</v>
      </c>
      <c r="L130" s="111" t="s">
        <v>53</v>
      </c>
      <c r="M130" s="111" t="s">
        <v>37</v>
      </c>
      <c r="N130" s="63"/>
    </row>
    <row r="131" spans="1:14" ht="12.75">
      <c r="A131" s="6" t="s">
        <v>255</v>
      </c>
      <c r="B131" s="91">
        <v>14</v>
      </c>
      <c r="C131" s="56">
        <v>1</v>
      </c>
      <c r="D131" s="50">
        <f>C131*B131</f>
        <v>14</v>
      </c>
      <c r="F131" s="40">
        <v>0</v>
      </c>
      <c r="G131" s="56">
        <v>0</v>
      </c>
      <c r="H131" s="53">
        <f t="shared" si="19"/>
        <v>0</v>
      </c>
      <c r="I131" s="9">
        <f>H131*H18</f>
        <v>0</v>
      </c>
      <c r="J131" s="16"/>
      <c r="K131" s="44">
        <f>I131/D131*E131</f>
        <v>0</v>
      </c>
      <c r="L131" s="203" t="e">
        <f aca="true" t="shared" si="22" ref="L131:L140">J131/(I131-K131)</f>
        <v>#DIV/0!</v>
      </c>
      <c r="M131" s="27" t="s">
        <v>62</v>
      </c>
      <c r="N131" s="63"/>
    </row>
    <row r="132" spans="1:14" ht="12.75">
      <c r="A132" s="6" t="s">
        <v>337</v>
      </c>
      <c r="B132" s="90">
        <v>1</v>
      </c>
      <c r="C132" s="54">
        <v>1</v>
      </c>
      <c r="D132" s="50">
        <f aca="true" t="shared" si="23" ref="D132:D142">C132*B132</f>
        <v>1</v>
      </c>
      <c r="F132" s="41">
        <v>0</v>
      </c>
      <c r="G132" s="54">
        <v>0</v>
      </c>
      <c r="H132" s="53">
        <f t="shared" si="19"/>
        <v>0</v>
      </c>
      <c r="I132" s="9">
        <f>H132*H18</f>
        <v>0</v>
      </c>
      <c r="J132" s="14"/>
      <c r="K132" s="44">
        <f>I132/D132*E132</f>
        <v>0</v>
      </c>
      <c r="L132" s="203" t="e">
        <f t="shared" si="22"/>
        <v>#DIV/0!</v>
      </c>
      <c r="M132" s="164" t="s">
        <v>254</v>
      </c>
      <c r="N132" s="63"/>
    </row>
    <row r="133" spans="1:14" ht="12.75">
      <c r="A133" s="6" t="s">
        <v>16</v>
      </c>
      <c r="B133" s="41">
        <v>250</v>
      </c>
      <c r="C133" s="54">
        <v>1</v>
      </c>
      <c r="D133" s="50">
        <f t="shared" si="23"/>
        <v>250</v>
      </c>
      <c r="F133" s="41">
        <v>0</v>
      </c>
      <c r="G133" s="54">
        <v>0</v>
      </c>
      <c r="H133" s="53">
        <f t="shared" si="19"/>
        <v>0</v>
      </c>
      <c r="I133" s="9">
        <f>H133*H18</f>
        <v>0</v>
      </c>
      <c r="J133" s="14"/>
      <c r="K133" s="44">
        <f aca="true" t="shared" si="24" ref="K133:K141">I133/B133*E133</f>
        <v>0</v>
      </c>
      <c r="L133" s="203" t="e">
        <f t="shared" si="22"/>
        <v>#DIV/0!</v>
      </c>
      <c r="N133" s="63"/>
    </row>
    <row r="134" spans="1:14" ht="12.75">
      <c r="A134" s="6" t="s">
        <v>17</v>
      </c>
      <c r="B134" s="41">
        <v>50</v>
      </c>
      <c r="C134" s="54">
        <v>0.1</v>
      </c>
      <c r="D134" s="50">
        <f t="shared" si="23"/>
        <v>5</v>
      </c>
      <c r="F134" s="41">
        <v>0</v>
      </c>
      <c r="G134" s="54">
        <v>0</v>
      </c>
      <c r="H134" s="53">
        <f t="shared" si="19"/>
        <v>0</v>
      </c>
      <c r="I134" s="9">
        <f>H134*H18</f>
        <v>0</v>
      </c>
      <c r="J134" s="14"/>
      <c r="K134" s="44">
        <f t="shared" si="24"/>
        <v>0</v>
      </c>
      <c r="L134" s="203" t="e">
        <f t="shared" si="22"/>
        <v>#DIV/0!</v>
      </c>
      <c r="N134" s="63"/>
    </row>
    <row r="135" spans="1:14" ht="12.75">
      <c r="A135" s="6" t="s">
        <v>23</v>
      </c>
      <c r="B135" s="41">
        <v>50</v>
      </c>
      <c r="C135" s="54">
        <v>0.5</v>
      </c>
      <c r="D135" s="50">
        <f t="shared" si="23"/>
        <v>25</v>
      </c>
      <c r="F135" s="41">
        <v>0</v>
      </c>
      <c r="G135" s="54">
        <v>0</v>
      </c>
      <c r="H135" s="53">
        <f t="shared" si="19"/>
        <v>0</v>
      </c>
      <c r="I135" s="9">
        <f>H135*H18</f>
        <v>0</v>
      </c>
      <c r="J135" s="14"/>
      <c r="K135" s="44">
        <f t="shared" si="24"/>
        <v>0</v>
      </c>
      <c r="L135" s="203" t="e">
        <f t="shared" si="22"/>
        <v>#DIV/0!</v>
      </c>
      <c r="N135" s="63"/>
    </row>
    <row r="136" spans="1:14" ht="12.75">
      <c r="A136" s="6" t="s">
        <v>80</v>
      </c>
      <c r="B136" s="42">
        <v>380</v>
      </c>
      <c r="C136" s="55">
        <v>1</v>
      </c>
      <c r="D136" s="50">
        <f t="shared" si="23"/>
        <v>380</v>
      </c>
      <c r="F136" s="42">
        <v>0</v>
      </c>
      <c r="G136" s="55">
        <v>0</v>
      </c>
      <c r="H136" s="53">
        <f t="shared" si="19"/>
        <v>0</v>
      </c>
      <c r="I136" s="9">
        <f>H136*H18</f>
        <v>0</v>
      </c>
      <c r="J136" s="15"/>
      <c r="K136" s="44">
        <f t="shared" si="24"/>
        <v>0</v>
      </c>
      <c r="L136" s="203" t="e">
        <f t="shared" si="22"/>
        <v>#DIV/0!</v>
      </c>
      <c r="M136" s="164" t="s">
        <v>221</v>
      </c>
      <c r="N136" s="63"/>
    </row>
    <row r="137" spans="1:14" ht="12.75">
      <c r="A137" s="59" t="s">
        <v>18</v>
      </c>
      <c r="B137" s="41">
        <v>18.4</v>
      </c>
      <c r="C137" s="54">
        <v>0.05</v>
      </c>
      <c r="D137" s="50">
        <f t="shared" si="23"/>
        <v>0.9199999999999999</v>
      </c>
      <c r="E137" s="2"/>
      <c r="F137" s="41">
        <v>0</v>
      </c>
      <c r="G137" s="54">
        <v>0</v>
      </c>
      <c r="H137" s="52">
        <f t="shared" si="19"/>
        <v>0</v>
      </c>
      <c r="I137" s="64">
        <f>H137*H18</f>
        <v>0</v>
      </c>
      <c r="J137" s="14"/>
      <c r="K137" s="28">
        <f t="shared" si="24"/>
        <v>0</v>
      </c>
      <c r="L137" s="203" t="e">
        <f t="shared" si="22"/>
        <v>#DIV/0!</v>
      </c>
      <c r="M137" s="87"/>
      <c r="N137" s="63"/>
    </row>
    <row r="138" spans="1:14" ht="12.75">
      <c r="A138" s="60" t="s">
        <v>19</v>
      </c>
      <c r="B138" s="41">
        <v>8</v>
      </c>
      <c r="C138" s="54">
        <v>1</v>
      </c>
      <c r="D138" s="50">
        <f t="shared" si="23"/>
        <v>8</v>
      </c>
      <c r="E138">
        <v>0</v>
      </c>
      <c r="F138" s="41">
        <v>0</v>
      </c>
      <c r="G138" s="54">
        <v>0</v>
      </c>
      <c r="H138" s="53">
        <f t="shared" si="19"/>
        <v>0</v>
      </c>
      <c r="I138" s="9">
        <f>H138*H18</f>
        <v>0</v>
      </c>
      <c r="J138" s="14"/>
      <c r="K138" s="44">
        <f t="shared" si="24"/>
        <v>0</v>
      </c>
      <c r="L138" s="203" t="e">
        <f t="shared" si="22"/>
        <v>#DIV/0!</v>
      </c>
      <c r="M138" s="88"/>
      <c r="N138" s="63"/>
    </row>
    <row r="139" spans="1:14" ht="12.75">
      <c r="A139" s="60" t="s">
        <v>20</v>
      </c>
      <c r="B139" s="41">
        <v>10.4</v>
      </c>
      <c r="C139" s="54">
        <v>0.05</v>
      </c>
      <c r="D139" s="50">
        <f t="shared" si="23"/>
        <v>0.52</v>
      </c>
      <c r="F139" s="41">
        <v>0</v>
      </c>
      <c r="G139" s="54">
        <v>0</v>
      </c>
      <c r="H139" s="53">
        <f t="shared" si="19"/>
        <v>0</v>
      </c>
      <c r="I139" s="9">
        <f>H139*H18</f>
        <v>0</v>
      </c>
      <c r="J139" s="14"/>
      <c r="K139" s="44">
        <f t="shared" si="24"/>
        <v>0</v>
      </c>
      <c r="L139" s="203" t="e">
        <f t="shared" si="22"/>
        <v>#DIV/0!</v>
      </c>
      <c r="M139" s="88"/>
      <c r="N139" s="63"/>
    </row>
    <row r="140" spans="1:14" ht="12.75">
      <c r="A140" s="61" t="s">
        <v>21</v>
      </c>
      <c r="B140" s="41">
        <v>10.4</v>
      </c>
      <c r="C140" s="54">
        <v>0.05</v>
      </c>
      <c r="D140" s="50">
        <f t="shared" si="23"/>
        <v>0.52</v>
      </c>
      <c r="E140" s="3"/>
      <c r="F140" s="41">
        <v>0</v>
      </c>
      <c r="G140" s="54">
        <v>0</v>
      </c>
      <c r="H140" s="48">
        <f t="shared" si="19"/>
        <v>0</v>
      </c>
      <c r="I140" s="65">
        <f>H140*H18</f>
        <v>0</v>
      </c>
      <c r="J140" s="14"/>
      <c r="K140" s="44">
        <f t="shared" si="24"/>
        <v>0</v>
      </c>
      <c r="L140" s="203" t="e">
        <f t="shared" si="22"/>
        <v>#DIV/0!</v>
      </c>
      <c r="M140" s="89" t="s">
        <v>165</v>
      </c>
      <c r="N140" s="63"/>
    </row>
    <row r="141" spans="1:14" ht="12.75">
      <c r="A141" s="6" t="s">
        <v>316</v>
      </c>
      <c r="B141" s="40">
        <v>1500</v>
      </c>
      <c r="C141" s="41">
        <v>0.001</v>
      </c>
      <c r="D141" s="50">
        <f t="shared" si="23"/>
        <v>1.5</v>
      </c>
      <c r="F141" s="41">
        <v>0</v>
      </c>
      <c r="G141" s="41">
        <v>0</v>
      </c>
      <c r="H141" s="53">
        <f t="shared" si="19"/>
        <v>0</v>
      </c>
      <c r="I141" s="9">
        <f>H141*H18</f>
        <v>0</v>
      </c>
      <c r="J141" s="14"/>
      <c r="K141" s="28">
        <f t="shared" si="24"/>
        <v>0</v>
      </c>
      <c r="L141" s="203" t="e">
        <f>J141/(I141-K141)</f>
        <v>#DIV/0!</v>
      </c>
      <c r="M141" s="62"/>
      <c r="N141" s="63"/>
    </row>
    <row r="142" spans="1:14" ht="13.5" thickBot="1">
      <c r="A142" s="6" t="s">
        <v>317</v>
      </c>
      <c r="B142" s="92">
        <v>0</v>
      </c>
      <c r="C142" s="94">
        <v>0</v>
      </c>
      <c r="D142" s="50">
        <f t="shared" si="23"/>
        <v>0</v>
      </c>
      <c r="F142" s="42">
        <v>0</v>
      </c>
      <c r="G142" s="55">
        <v>0</v>
      </c>
      <c r="H142" s="53">
        <f t="shared" si="19"/>
        <v>0</v>
      </c>
      <c r="I142" s="9">
        <f>H142*H18</f>
        <v>0</v>
      </c>
      <c r="J142" s="15"/>
      <c r="K142" s="50" t="e">
        <f>I142/D142*E142</f>
        <v>#DIV/0!</v>
      </c>
      <c r="L142" s="203" t="e">
        <f>J142/(I142-K142)</f>
        <v>#DIV/0!</v>
      </c>
      <c r="N142" s="63"/>
    </row>
    <row r="143" spans="1:13" ht="13.5" thickBot="1">
      <c r="A143" s="34" t="s">
        <v>83</v>
      </c>
      <c r="B143" s="35"/>
      <c r="C143" s="8"/>
      <c r="D143" s="8"/>
      <c r="E143" s="8"/>
      <c r="F143" s="204"/>
      <c r="G143" s="205"/>
      <c r="H143" s="76">
        <f>SUM(H114:H142)</f>
        <v>0</v>
      </c>
      <c r="I143" s="75">
        <f>SUM(I114:I142)</f>
        <v>0</v>
      </c>
      <c r="J143" s="31"/>
      <c r="K143" s="10"/>
      <c r="L143" s="19"/>
      <c r="M143" s="267"/>
    </row>
    <row r="144" spans="1:13" ht="13.5" thickBot="1">
      <c r="A144" s="112" t="s">
        <v>84</v>
      </c>
      <c r="B144" s="113"/>
      <c r="C144" s="113"/>
      <c r="D144" s="118" t="s">
        <v>47</v>
      </c>
      <c r="E144" s="113" t="s">
        <v>49</v>
      </c>
      <c r="F144" s="119" t="s">
        <v>361</v>
      </c>
      <c r="G144" s="120" t="s">
        <v>360</v>
      </c>
      <c r="H144" s="121" t="s">
        <v>57</v>
      </c>
      <c r="I144" s="122" t="s">
        <v>55</v>
      </c>
      <c r="J144" s="122" t="s">
        <v>50</v>
      </c>
      <c r="K144" s="123" t="s">
        <v>58</v>
      </c>
      <c r="L144" s="124" t="s">
        <v>53</v>
      </c>
      <c r="M144" s="125" t="s">
        <v>37</v>
      </c>
    </row>
    <row r="145" spans="1:14" ht="12.75">
      <c r="A145" s="6" t="s">
        <v>257</v>
      </c>
      <c r="B145" s="6"/>
      <c r="C145" s="6" t="s">
        <v>231</v>
      </c>
      <c r="D145" s="40">
        <v>180</v>
      </c>
      <c r="E145">
        <v>12</v>
      </c>
      <c r="F145" s="40">
        <v>0</v>
      </c>
      <c r="G145" s="56">
        <v>0</v>
      </c>
      <c r="H145" s="53">
        <f aca="true" t="shared" si="25" ref="H145:H169">D145*(F145+G145)*26/1000</f>
        <v>0</v>
      </c>
      <c r="I145" s="9">
        <f>H145*H18</f>
        <v>0</v>
      </c>
      <c r="J145" s="16">
        <v>50</v>
      </c>
      <c r="K145" s="44">
        <f aca="true" t="shared" si="26" ref="K145:K164">I145/D145*E145</f>
        <v>0</v>
      </c>
      <c r="L145" s="203" t="e">
        <f>J145/(I145-K145)</f>
        <v>#DIV/0!</v>
      </c>
      <c r="M145" s="27" t="s">
        <v>182</v>
      </c>
      <c r="N145" s="63"/>
    </row>
    <row r="146" spans="1:14" ht="12.75">
      <c r="A146" s="6" t="s">
        <v>258</v>
      </c>
      <c r="B146" s="6"/>
      <c r="C146" s="6"/>
      <c r="D146" s="41">
        <v>12</v>
      </c>
      <c r="F146" s="41">
        <v>0</v>
      </c>
      <c r="G146" s="54">
        <v>0</v>
      </c>
      <c r="H146" s="53">
        <f t="shared" si="25"/>
        <v>0</v>
      </c>
      <c r="I146" s="9">
        <f>H146*H18</f>
        <v>0</v>
      </c>
      <c r="J146" s="14"/>
      <c r="K146" s="44">
        <f t="shared" si="26"/>
        <v>0</v>
      </c>
      <c r="L146" s="203" t="e">
        <f aca="true" t="shared" si="27" ref="L146:L169">J146/(I146-K146)</f>
        <v>#DIV/0!</v>
      </c>
      <c r="M146" s="27" t="s">
        <v>161</v>
      </c>
      <c r="N146" s="63"/>
    </row>
    <row r="147" spans="1:14" ht="12.75">
      <c r="A147" s="6" t="s">
        <v>259</v>
      </c>
      <c r="B147" s="6"/>
      <c r="D147" s="41">
        <v>15</v>
      </c>
      <c r="F147" s="41">
        <v>0</v>
      </c>
      <c r="G147" s="54">
        <v>0</v>
      </c>
      <c r="H147" s="53">
        <f t="shared" si="25"/>
        <v>0</v>
      </c>
      <c r="I147" s="9">
        <f>H147*H18</f>
        <v>0</v>
      </c>
      <c r="J147" s="14"/>
      <c r="K147" s="44">
        <f t="shared" si="26"/>
        <v>0</v>
      </c>
      <c r="L147" s="203" t="e">
        <f t="shared" si="27"/>
        <v>#DIV/0!</v>
      </c>
      <c r="N147" s="63"/>
    </row>
    <row r="148" spans="1:14" ht="12.75">
      <c r="A148" s="6" t="s">
        <v>261</v>
      </c>
      <c r="B148" s="6"/>
      <c r="D148" s="41">
        <v>35</v>
      </c>
      <c r="F148" s="41">
        <v>0</v>
      </c>
      <c r="G148" s="54">
        <v>0</v>
      </c>
      <c r="H148" s="53">
        <f t="shared" si="25"/>
        <v>0</v>
      </c>
      <c r="I148" s="9">
        <f>H148*H18</f>
        <v>0</v>
      </c>
      <c r="J148" s="14"/>
      <c r="K148" s="44">
        <f t="shared" si="26"/>
        <v>0</v>
      </c>
      <c r="L148" s="203" t="e">
        <f t="shared" si="27"/>
        <v>#DIV/0!</v>
      </c>
      <c r="N148" s="63"/>
    </row>
    <row r="149" spans="1:14" ht="12.75">
      <c r="A149" s="6" t="s">
        <v>262</v>
      </c>
      <c r="D149" s="174">
        <v>4</v>
      </c>
      <c r="F149" s="174">
        <v>0</v>
      </c>
      <c r="G149" s="174">
        <v>0</v>
      </c>
      <c r="H149" s="175">
        <f t="shared" si="25"/>
        <v>0</v>
      </c>
      <c r="I149" s="9">
        <f>H149*H18</f>
        <v>0</v>
      </c>
      <c r="J149" s="4"/>
      <c r="K149" s="44">
        <f t="shared" si="26"/>
        <v>0</v>
      </c>
      <c r="L149" s="203" t="e">
        <f t="shared" si="27"/>
        <v>#DIV/0!</v>
      </c>
      <c r="M149" s="176"/>
      <c r="N149" s="63"/>
    </row>
    <row r="150" spans="1:14" ht="12.75">
      <c r="A150" s="6" t="s">
        <v>263</v>
      </c>
      <c r="B150" s="6"/>
      <c r="D150" s="41">
        <v>4</v>
      </c>
      <c r="F150" s="41">
        <v>0</v>
      </c>
      <c r="G150" s="54">
        <v>0</v>
      </c>
      <c r="H150" s="53">
        <f t="shared" si="25"/>
        <v>0</v>
      </c>
      <c r="I150" s="9">
        <f>H150*H18</f>
        <v>0</v>
      </c>
      <c r="J150" s="14"/>
      <c r="K150" s="44">
        <f t="shared" si="26"/>
        <v>0</v>
      </c>
      <c r="L150" s="203" t="e">
        <f t="shared" si="27"/>
        <v>#DIV/0!</v>
      </c>
      <c r="N150" s="63"/>
    </row>
    <row r="151" spans="1:14" ht="12.75">
      <c r="A151" s="6" t="s">
        <v>274</v>
      </c>
      <c r="B151" s="6"/>
      <c r="D151" s="41">
        <v>0.4</v>
      </c>
      <c r="F151" s="41">
        <v>0</v>
      </c>
      <c r="G151" s="54">
        <v>0</v>
      </c>
      <c r="H151" s="53">
        <f t="shared" si="25"/>
        <v>0</v>
      </c>
      <c r="I151" s="9">
        <f>H151*H18</f>
        <v>0</v>
      </c>
      <c r="J151" s="14"/>
      <c r="K151" s="44">
        <f t="shared" si="26"/>
        <v>0</v>
      </c>
      <c r="L151" s="203" t="e">
        <f t="shared" si="27"/>
        <v>#DIV/0!</v>
      </c>
      <c r="N151" s="63"/>
    </row>
    <row r="152" spans="1:14" ht="12.75">
      <c r="A152" s="6" t="s">
        <v>264</v>
      </c>
      <c r="B152" s="6"/>
      <c r="D152" s="41">
        <v>6.5</v>
      </c>
      <c r="F152" s="41">
        <v>0</v>
      </c>
      <c r="G152" s="54">
        <v>0</v>
      </c>
      <c r="H152" s="53">
        <f t="shared" si="25"/>
        <v>0</v>
      </c>
      <c r="I152" s="9">
        <f>H152*H18</f>
        <v>0</v>
      </c>
      <c r="J152" s="14"/>
      <c r="K152" s="44">
        <f t="shared" si="26"/>
        <v>0</v>
      </c>
      <c r="L152" s="203" t="e">
        <f t="shared" si="27"/>
        <v>#DIV/0!</v>
      </c>
      <c r="N152" s="63"/>
    </row>
    <row r="153" spans="1:14" ht="12.75">
      <c r="A153" s="6" t="s">
        <v>265</v>
      </c>
      <c r="B153" s="6"/>
      <c r="D153" s="41">
        <v>6.5</v>
      </c>
      <c r="F153" s="41">
        <v>0</v>
      </c>
      <c r="G153" s="54">
        <v>0</v>
      </c>
      <c r="H153" s="53">
        <f t="shared" si="25"/>
        <v>0</v>
      </c>
      <c r="I153" s="9">
        <f>H153*H18</f>
        <v>0</v>
      </c>
      <c r="J153" s="14"/>
      <c r="K153" s="44">
        <f t="shared" si="26"/>
        <v>0</v>
      </c>
      <c r="L153" s="203" t="e">
        <f t="shared" si="27"/>
        <v>#DIV/0!</v>
      </c>
      <c r="N153" s="63"/>
    </row>
    <row r="154" spans="1:14" ht="12.75">
      <c r="A154" s="6" t="s">
        <v>335</v>
      </c>
      <c r="B154" s="6"/>
      <c r="D154" s="41">
        <v>3</v>
      </c>
      <c r="F154" s="41">
        <v>0</v>
      </c>
      <c r="G154" s="54">
        <v>0</v>
      </c>
      <c r="H154" s="53">
        <f t="shared" si="25"/>
        <v>0</v>
      </c>
      <c r="I154" s="9">
        <f>H154*H18</f>
        <v>0</v>
      </c>
      <c r="J154" s="14"/>
      <c r="K154" s="44">
        <f t="shared" si="26"/>
        <v>0</v>
      </c>
      <c r="L154" s="203" t="e">
        <f t="shared" si="27"/>
        <v>#DIV/0!</v>
      </c>
      <c r="N154" s="63"/>
    </row>
    <row r="155" spans="1:14" ht="12.75">
      <c r="A155" s="6" t="s">
        <v>139</v>
      </c>
      <c r="B155" s="6"/>
      <c r="D155" s="41">
        <v>3</v>
      </c>
      <c r="F155" s="41">
        <v>0</v>
      </c>
      <c r="G155" s="54">
        <v>0</v>
      </c>
      <c r="H155" s="53">
        <f t="shared" si="25"/>
        <v>0</v>
      </c>
      <c r="I155" s="9">
        <f>H155*H18</f>
        <v>0</v>
      </c>
      <c r="J155" s="14"/>
      <c r="K155" s="44">
        <f t="shared" si="26"/>
        <v>0</v>
      </c>
      <c r="L155" s="203" t="e">
        <f t="shared" si="27"/>
        <v>#DIV/0!</v>
      </c>
      <c r="N155" s="63"/>
    </row>
    <row r="156" spans="1:14" ht="12.75">
      <c r="A156" s="6" t="s">
        <v>140</v>
      </c>
      <c r="B156" s="6"/>
      <c r="D156" s="41">
        <v>3</v>
      </c>
      <c r="F156" s="41">
        <v>0</v>
      </c>
      <c r="G156" s="54">
        <v>0</v>
      </c>
      <c r="H156" s="53">
        <f t="shared" si="25"/>
        <v>0</v>
      </c>
      <c r="I156" s="9">
        <f>H156*H18</f>
        <v>0</v>
      </c>
      <c r="J156" s="14"/>
      <c r="K156" s="44">
        <f t="shared" si="26"/>
        <v>0</v>
      </c>
      <c r="L156" s="203" t="e">
        <f t="shared" si="27"/>
        <v>#DIV/0!</v>
      </c>
      <c r="N156" s="63"/>
    </row>
    <row r="157" spans="1:14" ht="12.75">
      <c r="A157" s="6" t="s">
        <v>5</v>
      </c>
      <c r="B157" s="6"/>
      <c r="D157" s="41">
        <v>7</v>
      </c>
      <c r="F157" s="41">
        <v>0</v>
      </c>
      <c r="G157" s="54">
        <v>0</v>
      </c>
      <c r="H157" s="53">
        <f t="shared" si="25"/>
        <v>0</v>
      </c>
      <c r="I157" s="9">
        <f>H157*H18</f>
        <v>0</v>
      </c>
      <c r="J157" s="14"/>
      <c r="K157" s="44">
        <f t="shared" si="26"/>
        <v>0</v>
      </c>
      <c r="L157" s="203" t="e">
        <f t="shared" si="27"/>
        <v>#DIV/0!</v>
      </c>
      <c r="M157" s="27" t="s">
        <v>114</v>
      </c>
      <c r="N157" s="63"/>
    </row>
    <row r="158" spans="1:14" ht="12.75">
      <c r="A158" s="6" t="s">
        <v>179</v>
      </c>
      <c r="B158" s="6"/>
      <c r="D158" s="41">
        <v>170</v>
      </c>
      <c r="F158" s="41">
        <v>0</v>
      </c>
      <c r="G158" s="54">
        <v>0</v>
      </c>
      <c r="H158" s="53">
        <f t="shared" si="25"/>
        <v>0</v>
      </c>
      <c r="I158" s="9">
        <f>H158*H18</f>
        <v>0</v>
      </c>
      <c r="J158" s="14"/>
      <c r="K158" s="44">
        <f t="shared" si="26"/>
        <v>0</v>
      </c>
      <c r="L158" s="203" t="e">
        <f t="shared" si="27"/>
        <v>#DIV/0!</v>
      </c>
      <c r="N158" s="63"/>
    </row>
    <row r="159" spans="1:14" ht="12.75">
      <c r="A159" s="6" t="s">
        <v>115</v>
      </c>
      <c r="B159" s="6"/>
      <c r="D159" s="41">
        <v>30</v>
      </c>
      <c r="F159" s="41">
        <v>0</v>
      </c>
      <c r="G159" s="54">
        <v>0</v>
      </c>
      <c r="H159" s="53">
        <f t="shared" si="25"/>
        <v>0</v>
      </c>
      <c r="I159" s="9">
        <f>H159*H18</f>
        <v>0</v>
      </c>
      <c r="J159" s="14"/>
      <c r="K159" s="44">
        <f t="shared" si="26"/>
        <v>0</v>
      </c>
      <c r="L159" s="203" t="e">
        <f t="shared" si="27"/>
        <v>#DIV/0!</v>
      </c>
      <c r="M159" s="27" t="s">
        <v>178</v>
      </c>
      <c r="N159" s="63"/>
    </row>
    <row r="160" spans="1:14" ht="12.75">
      <c r="A160" s="6" t="s">
        <v>336</v>
      </c>
      <c r="B160" s="6"/>
      <c r="D160" s="41">
        <v>10</v>
      </c>
      <c r="F160" s="41">
        <v>0</v>
      </c>
      <c r="G160" s="54">
        <v>0</v>
      </c>
      <c r="H160" s="53">
        <f t="shared" si="25"/>
        <v>0</v>
      </c>
      <c r="I160" s="9">
        <f>H160*H18</f>
        <v>0</v>
      </c>
      <c r="J160" s="14"/>
      <c r="K160" s="44">
        <f t="shared" si="26"/>
        <v>0</v>
      </c>
      <c r="L160" s="203" t="e">
        <f t="shared" si="27"/>
        <v>#DIV/0!</v>
      </c>
      <c r="N160" s="63"/>
    </row>
    <row r="161" spans="1:14" ht="12.75">
      <c r="A161" s="6" t="s">
        <v>164</v>
      </c>
      <c r="B161" s="6"/>
      <c r="D161" s="129">
        <v>12</v>
      </c>
      <c r="F161" s="41">
        <v>0</v>
      </c>
      <c r="G161" s="54">
        <v>0</v>
      </c>
      <c r="H161" s="53">
        <f t="shared" si="25"/>
        <v>0</v>
      </c>
      <c r="I161" s="9">
        <f>H161*H18</f>
        <v>0</v>
      </c>
      <c r="J161" s="14"/>
      <c r="K161" s="44">
        <f t="shared" si="26"/>
        <v>0</v>
      </c>
      <c r="L161" s="203" t="e">
        <f t="shared" si="27"/>
        <v>#DIV/0!</v>
      </c>
      <c r="N161" s="63"/>
    </row>
    <row r="162" spans="1:14" ht="12.75">
      <c r="A162" s="6" t="s">
        <v>6</v>
      </c>
      <c r="B162" s="6"/>
      <c r="D162" s="41">
        <v>15</v>
      </c>
      <c r="F162" s="41">
        <v>0</v>
      </c>
      <c r="G162" s="54">
        <v>0</v>
      </c>
      <c r="H162" s="53">
        <f t="shared" si="25"/>
        <v>0</v>
      </c>
      <c r="I162" s="9">
        <f>H162*H18</f>
        <v>0</v>
      </c>
      <c r="J162" s="14"/>
      <c r="K162" s="44">
        <f t="shared" si="26"/>
        <v>0</v>
      </c>
      <c r="L162" s="203" t="e">
        <f>J162/(I162-K162)</f>
        <v>#DIV/0!</v>
      </c>
      <c r="M162" s="27" t="s">
        <v>163</v>
      </c>
      <c r="N162" s="63"/>
    </row>
    <row r="163" spans="1:14" ht="12.75">
      <c r="A163" s="6" t="s">
        <v>334</v>
      </c>
      <c r="B163" s="6"/>
      <c r="C163" s="6" t="s">
        <v>260</v>
      </c>
      <c r="D163" s="41">
        <v>3</v>
      </c>
      <c r="E163">
        <v>0.15</v>
      </c>
      <c r="F163" s="41">
        <v>0</v>
      </c>
      <c r="G163" s="54">
        <v>0</v>
      </c>
      <c r="H163" s="53">
        <f>D163*(F163+G163)*26/1000</f>
        <v>0</v>
      </c>
      <c r="I163" s="9">
        <f>H163*H18</f>
        <v>0</v>
      </c>
      <c r="J163" s="14">
        <v>13</v>
      </c>
      <c r="K163" s="44">
        <f>I163/D163*E163</f>
        <v>0</v>
      </c>
      <c r="L163" s="203" t="e">
        <f>J163/(I163-K163)</f>
        <v>#DIV/0!</v>
      </c>
      <c r="M163" s="27" t="s">
        <v>162</v>
      </c>
      <c r="N163" s="63"/>
    </row>
    <row r="164" spans="1:14" ht="13.5" thickBot="1">
      <c r="A164" s="6" t="s">
        <v>317</v>
      </c>
      <c r="B164" s="6"/>
      <c r="D164" s="129">
        <v>0</v>
      </c>
      <c r="F164" s="42">
        <v>0</v>
      </c>
      <c r="G164" s="55">
        <v>0</v>
      </c>
      <c r="H164" s="53">
        <f t="shared" si="25"/>
        <v>0</v>
      </c>
      <c r="I164" s="9">
        <f>H164*H18</f>
        <v>0</v>
      </c>
      <c r="J164" s="15"/>
      <c r="K164" s="44" t="e">
        <f t="shared" si="26"/>
        <v>#DIV/0!</v>
      </c>
      <c r="L164" s="203" t="e">
        <f>J164/(I164-K164)</f>
        <v>#DIV/0!</v>
      </c>
      <c r="N164" s="63"/>
    </row>
    <row r="165" spans="1:14" ht="13.5" thickBot="1">
      <c r="A165" s="103" t="s">
        <v>85</v>
      </c>
      <c r="B165" s="104"/>
      <c r="C165" s="106" t="s">
        <v>214</v>
      </c>
      <c r="D165" s="130" t="s">
        <v>47</v>
      </c>
      <c r="E165" s="106" t="s">
        <v>49</v>
      </c>
      <c r="F165" s="107" t="s">
        <v>361</v>
      </c>
      <c r="G165" s="126" t="s">
        <v>360</v>
      </c>
      <c r="H165" s="109" t="s">
        <v>57</v>
      </c>
      <c r="I165" s="106" t="s">
        <v>55</v>
      </c>
      <c r="J165" s="106" t="s">
        <v>50</v>
      </c>
      <c r="K165" s="110" t="s">
        <v>58</v>
      </c>
      <c r="L165" s="111" t="s">
        <v>53</v>
      </c>
      <c r="M165" s="111" t="s">
        <v>37</v>
      </c>
      <c r="N165" s="63"/>
    </row>
    <row r="166" spans="1:14" ht="12.75">
      <c r="A166" s="6" t="s">
        <v>36</v>
      </c>
      <c r="B166" s="91">
        <v>130</v>
      </c>
      <c r="C166" s="56">
        <v>0.5</v>
      </c>
      <c r="D166" s="50">
        <f>C166*B166</f>
        <v>65</v>
      </c>
      <c r="F166" s="40">
        <v>0</v>
      </c>
      <c r="G166" s="56">
        <v>0</v>
      </c>
      <c r="H166" s="53">
        <f t="shared" si="25"/>
        <v>0</v>
      </c>
      <c r="I166" s="9">
        <f>H166*H18</f>
        <v>0</v>
      </c>
      <c r="J166" s="16"/>
      <c r="K166" s="44">
        <f>I166/D166*E166</f>
        <v>0</v>
      </c>
      <c r="L166" s="203" t="e">
        <f t="shared" si="27"/>
        <v>#DIV/0!</v>
      </c>
      <c r="N166" s="63"/>
    </row>
    <row r="167" spans="1:14" ht="12.75">
      <c r="A167" s="6" t="s">
        <v>180</v>
      </c>
      <c r="B167" s="90">
        <v>12</v>
      </c>
      <c r="C167" s="54">
        <v>0.9</v>
      </c>
      <c r="D167" s="50">
        <f>C167*B167</f>
        <v>10.8</v>
      </c>
      <c r="F167" s="41">
        <v>0</v>
      </c>
      <c r="G167" s="54">
        <v>0</v>
      </c>
      <c r="H167" s="53">
        <f t="shared" si="25"/>
        <v>0</v>
      </c>
      <c r="I167" s="9">
        <f>H167*H18</f>
        <v>0</v>
      </c>
      <c r="J167" s="14"/>
      <c r="K167" s="44">
        <f>I167/D167*E167</f>
        <v>0</v>
      </c>
      <c r="L167" s="203" t="e">
        <f>J167/(I167-K167)</f>
        <v>#DIV/0!</v>
      </c>
      <c r="M167" s="27" t="s">
        <v>171</v>
      </c>
      <c r="N167" s="63"/>
    </row>
    <row r="168" spans="1:14" ht="12.75">
      <c r="A168" s="6" t="s">
        <v>317</v>
      </c>
      <c r="B168" s="92">
        <v>0</v>
      </c>
      <c r="C168" s="55">
        <v>0</v>
      </c>
      <c r="D168" s="50">
        <f>C168*B168</f>
        <v>0</v>
      </c>
      <c r="F168" s="42">
        <v>0</v>
      </c>
      <c r="G168" s="55">
        <v>0</v>
      </c>
      <c r="H168" s="53">
        <f t="shared" si="25"/>
        <v>0</v>
      </c>
      <c r="I168" s="9">
        <f>H168*H18</f>
        <v>0</v>
      </c>
      <c r="J168" s="15"/>
      <c r="K168" s="44" t="e">
        <f>I168/D168*E168</f>
        <v>#DIV/0!</v>
      </c>
      <c r="L168" s="203" t="e">
        <f>J168/(I168-K168)</f>
        <v>#DIV/0!</v>
      </c>
      <c r="N168" s="63"/>
    </row>
    <row r="169" spans="1:14" ht="13.5" thickBot="1">
      <c r="A169" s="6" t="s">
        <v>317</v>
      </c>
      <c r="B169" s="92">
        <v>0</v>
      </c>
      <c r="C169" s="94">
        <v>0</v>
      </c>
      <c r="D169" s="50">
        <f>C169*B169</f>
        <v>0</v>
      </c>
      <c r="F169" s="42">
        <v>0</v>
      </c>
      <c r="G169" s="55">
        <v>0</v>
      </c>
      <c r="H169" s="53">
        <f t="shared" si="25"/>
        <v>0</v>
      </c>
      <c r="I169" s="9">
        <f>H169*H18</f>
        <v>0</v>
      </c>
      <c r="J169" s="15"/>
      <c r="K169" s="44" t="e">
        <f>I169/D169*E169</f>
        <v>#DIV/0!</v>
      </c>
      <c r="L169" s="203" t="e">
        <f t="shared" si="27"/>
        <v>#DIV/0!</v>
      </c>
      <c r="N169" s="63"/>
    </row>
    <row r="170" spans="1:13" ht="13.5" thickBot="1">
      <c r="A170" s="34" t="s">
        <v>86</v>
      </c>
      <c r="B170" s="35"/>
      <c r="C170" s="8"/>
      <c r="D170" s="8"/>
      <c r="E170" s="8"/>
      <c r="F170" s="204"/>
      <c r="G170" s="205"/>
      <c r="H170" s="76">
        <f>SUM(H145:H169)</f>
        <v>0</v>
      </c>
      <c r="I170" s="75">
        <f>SUM(I145:I169)</f>
        <v>0</v>
      </c>
      <c r="J170" s="10"/>
      <c r="K170" s="10"/>
      <c r="L170" s="19"/>
      <c r="M170" s="267"/>
    </row>
    <row r="171" spans="1:13" ht="13.5" thickBot="1">
      <c r="A171" s="103" t="s">
        <v>87</v>
      </c>
      <c r="B171" s="104"/>
      <c r="C171" s="105"/>
      <c r="D171" s="106" t="s">
        <v>47</v>
      </c>
      <c r="E171" s="105" t="s">
        <v>49</v>
      </c>
      <c r="F171" s="107" t="s">
        <v>361</v>
      </c>
      <c r="G171" s="126" t="s">
        <v>360</v>
      </c>
      <c r="H171" s="109" t="s">
        <v>57</v>
      </c>
      <c r="I171" s="106" t="s">
        <v>55</v>
      </c>
      <c r="J171" s="106" t="s">
        <v>50</v>
      </c>
      <c r="K171" s="110" t="s">
        <v>58</v>
      </c>
      <c r="L171" s="111" t="s">
        <v>53</v>
      </c>
      <c r="M171" s="111" t="s">
        <v>37</v>
      </c>
    </row>
    <row r="172" spans="1:14" ht="12.75">
      <c r="A172" s="6" t="s">
        <v>333</v>
      </c>
      <c r="B172" s="6"/>
      <c r="D172" s="40">
        <v>22</v>
      </c>
      <c r="F172" s="40">
        <v>0</v>
      </c>
      <c r="G172" s="56">
        <v>0</v>
      </c>
      <c r="H172" s="53">
        <f aca="true" t="shared" si="28" ref="H172:H191">D172*(F172+G172)*26/1000</f>
        <v>0</v>
      </c>
      <c r="I172" s="9">
        <f>H172*H18</f>
        <v>0</v>
      </c>
      <c r="J172" s="16"/>
      <c r="K172" s="44">
        <f aca="true" t="shared" si="29" ref="K172:K191">I172/D172*E172</f>
        <v>0</v>
      </c>
      <c r="L172" s="203" t="e">
        <f aca="true" t="shared" si="30" ref="L172:L191">J172/(I172-K172)</f>
        <v>#DIV/0!</v>
      </c>
      <c r="N172" s="63"/>
    </row>
    <row r="173" spans="1:14" ht="12.75">
      <c r="A173" s="6" t="s">
        <v>25</v>
      </c>
      <c r="B173" s="6"/>
      <c r="D173" s="41">
        <v>3</v>
      </c>
      <c r="F173" s="41">
        <v>0</v>
      </c>
      <c r="G173" s="54">
        <v>0</v>
      </c>
      <c r="H173" s="53">
        <f t="shared" si="28"/>
        <v>0</v>
      </c>
      <c r="I173" s="9">
        <f>H173*H18</f>
        <v>0</v>
      </c>
      <c r="J173" s="14"/>
      <c r="K173" s="44">
        <f t="shared" si="29"/>
        <v>0</v>
      </c>
      <c r="L173" s="203" t="e">
        <f t="shared" si="30"/>
        <v>#DIV/0!</v>
      </c>
      <c r="N173" s="63"/>
    </row>
    <row r="174" spans="1:14" ht="12.75">
      <c r="A174" s="6" t="s">
        <v>24</v>
      </c>
      <c r="B174" s="6"/>
      <c r="D174" s="41">
        <v>3</v>
      </c>
      <c r="F174" s="41">
        <v>0</v>
      </c>
      <c r="G174" s="54">
        <v>0</v>
      </c>
      <c r="H174" s="53">
        <f t="shared" si="28"/>
        <v>0</v>
      </c>
      <c r="I174" s="9">
        <f>H174*H18</f>
        <v>0</v>
      </c>
      <c r="J174" s="14"/>
      <c r="K174" s="44">
        <f t="shared" si="29"/>
        <v>0</v>
      </c>
      <c r="L174" s="203" t="e">
        <f t="shared" si="30"/>
        <v>#DIV/0!</v>
      </c>
      <c r="N174" s="63"/>
    </row>
    <row r="175" spans="1:14" ht="12.75">
      <c r="A175" s="6" t="s">
        <v>112</v>
      </c>
      <c r="B175" s="6"/>
      <c r="D175" s="41">
        <v>3</v>
      </c>
      <c r="F175" s="41">
        <v>0</v>
      </c>
      <c r="G175" s="54">
        <v>0</v>
      </c>
      <c r="H175" s="53">
        <f t="shared" si="28"/>
        <v>0</v>
      </c>
      <c r="I175" s="9">
        <f>H175*H18</f>
        <v>0</v>
      </c>
      <c r="J175" s="14"/>
      <c r="K175" s="44">
        <f t="shared" si="29"/>
        <v>0</v>
      </c>
      <c r="L175" s="203" t="e">
        <f t="shared" si="30"/>
        <v>#DIV/0!</v>
      </c>
      <c r="N175" s="63"/>
    </row>
    <row r="176" spans="1:14" ht="12.75">
      <c r="A176" s="6" t="s">
        <v>270</v>
      </c>
      <c r="B176" s="6"/>
      <c r="D176" s="41">
        <v>25</v>
      </c>
      <c r="F176" s="41">
        <v>0</v>
      </c>
      <c r="G176" s="54">
        <v>0</v>
      </c>
      <c r="H176" s="53">
        <f t="shared" si="28"/>
        <v>0</v>
      </c>
      <c r="I176" s="9">
        <f>H176*H18</f>
        <v>0</v>
      </c>
      <c r="J176" s="14"/>
      <c r="K176" s="44">
        <f t="shared" si="29"/>
        <v>0</v>
      </c>
      <c r="L176" s="203" t="e">
        <f t="shared" si="30"/>
        <v>#DIV/0!</v>
      </c>
      <c r="N176" s="63"/>
    </row>
    <row r="177" spans="1:14" ht="12.75">
      <c r="A177" s="6" t="s">
        <v>118</v>
      </c>
      <c r="B177" s="6"/>
      <c r="D177" s="41">
        <v>60</v>
      </c>
      <c r="F177" s="41">
        <v>0</v>
      </c>
      <c r="G177" s="54">
        <v>0</v>
      </c>
      <c r="H177" s="53">
        <f t="shared" si="28"/>
        <v>0</v>
      </c>
      <c r="I177" s="9">
        <f>H177*H18</f>
        <v>0</v>
      </c>
      <c r="J177" s="14"/>
      <c r="K177" s="44">
        <f t="shared" si="29"/>
        <v>0</v>
      </c>
      <c r="L177" s="203" t="e">
        <f t="shared" si="30"/>
        <v>#DIV/0!</v>
      </c>
      <c r="N177" s="63"/>
    </row>
    <row r="178" spans="1:14" ht="12.75">
      <c r="A178" s="6" t="s">
        <v>119</v>
      </c>
      <c r="B178" s="6"/>
      <c r="D178" s="41">
        <v>60</v>
      </c>
      <c r="F178" s="41">
        <v>0</v>
      </c>
      <c r="G178" s="54">
        <v>0</v>
      </c>
      <c r="H178" s="53">
        <f t="shared" si="28"/>
        <v>0</v>
      </c>
      <c r="I178" s="9">
        <f>H178*H18</f>
        <v>0</v>
      </c>
      <c r="J178" s="14"/>
      <c r="K178" s="44">
        <f t="shared" si="29"/>
        <v>0</v>
      </c>
      <c r="L178" s="203" t="e">
        <f t="shared" si="30"/>
        <v>#DIV/0!</v>
      </c>
      <c r="M178" s="27" t="s">
        <v>170</v>
      </c>
      <c r="N178" s="63"/>
    </row>
    <row r="179" spans="1:14" ht="12.75">
      <c r="A179" s="6" t="s">
        <v>27</v>
      </c>
      <c r="B179" s="6"/>
      <c r="D179" s="41">
        <v>1.3</v>
      </c>
      <c r="F179" s="41">
        <v>0</v>
      </c>
      <c r="G179" s="54">
        <v>0</v>
      </c>
      <c r="H179" s="53">
        <f t="shared" si="28"/>
        <v>0</v>
      </c>
      <c r="I179" s="9">
        <f>H179*H18</f>
        <v>0</v>
      </c>
      <c r="J179" s="14"/>
      <c r="K179" s="44">
        <f t="shared" si="29"/>
        <v>0</v>
      </c>
      <c r="L179" s="203" t="e">
        <f t="shared" si="30"/>
        <v>#DIV/0!</v>
      </c>
      <c r="M179" s="27" t="s">
        <v>113</v>
      </c>
      <c r="N179" s="63"/>
    </row>
    <row r="180" spans="1:14" ht="12.75">
      <c r="A180" s="6" t="s">
        <v>26</v>
      </c>
      <c r="B180" s="6"/>
      <c r="D180" s="41">
        <v>3</v>
      </c>
      <c r="F180" s="41">
        <v>0</v>
      </c>
      <c r="G180" s="54">
        <v>0</v>
      </c>
      <c r="H180" s="53">
        <f t="shared" si="28"/>
        <v>0</v>
      </c>
      <c r="I180" s="9">
        <f>H180*H18</f>
        <v>0</v>
      </c>
      <c r="J180" s="14"/>
      <c r="K180" s="44">
        <f t="shared" si="29"/>
        <v>0</v>
      </c>
      <c r="L180" s="203" t="e">
        <f t="shared" si="30"/>
        <v>#DIV/0!</v>
      </c>
      <c r="N180" s="63"/>
    </row>
    <row r="181" spans="1:14" ht="12.75">
      <c r="A181" s="6" t="s">
        <v>271</v>
      </c>
      <c r="B181" s="6"/>
      <c r="D181" s="41">
        <v>33</v>
      </c>
      <c r="F181" s="41">
        <v>0</v>
      </c>
      <c r="G181" s="54">
        <v>0</v>
      </c>
      <c r="H181" s="53">
        <f t="shared" si="28"/>
        <v>0</v>
      </c>
      <c r="I181" s="9">
        <f>H181*H18</f>
        <v>0</v>
      </c>
      <c r="J181" s="14"/>
      <c r="K181" s="44">
        <f t="shared" si="29"/>
        <v>0</v>
      </c>
      <c r="L181" s="203" t="e">
        <f t="shared" si="30"/>
        <v>#DIV/0!</v>
      </c>
      <c r="N181" s="63"/>
    </row>
    <row r="182" spans="1:14" ht="12.75">
      <c r="A182" s="6" t="s">
        <v>267</v>
      </c>
      <c r="B182" s="6"/>
      <c r="C182" s="6" t="s">
        <v>231</v>
      </c>
      <c r="D182" s="41">
        <v>60</v>
      </c>
      <c r="E182">
        <v>7</v>
      </c>
      <c r="F182" s="41">
        <v>0</v>
      </c>
      <c r="G182" s="54">
        <v>0</v>
      </c>
      <c r="H182" s="53">
        <f t="shared" si="28"/>
        <v>0</v>
      </c>
      <c r="I182" s="9">
        <f>H182*H18</f>
        <v>0</v>
      </c>
      <c r="J182" s="14">
        <v>8</v>
      </c>
      <c r="K182" s="44">
        <f t="shared" si="29"/>
        <v>0</v>
      </c>
      <c r="L182" s="203" t="e">
        <f t="shared" si="30"/>
        <v>#DIV/0!</v>
      </c>
      <c r="M182" s="164" t="s">
        <v>38</v>
      </c>
      <c r="N182" s="63"/>
    </row>
    <row r="183" spans="1:14" ht="12.75">
      <c r="A183" s="6" t="s">
        <v>268</v>
      </c>
      <c r="B183" s="6"/>
      <c r="D183" s="41">
        <v>9</v>
      </c>
      <c r="F183" s="41">
        <v>0</v>
      </c>
      <c r="G183" s="54">
        <v>0</v>
      </c>
      <c r="H183" s="53">
        <f t="shared" si="28"/>
        <v>0</v>
      </c>
      <c r="I183" s="9">
        <f>H183*H18</f>
        <v>0</v>
      </c>
      <c r="J183" s="14"/>
      <c r="K183" s="44">
        <f t="shared" si="29"/>
        <v>0</v>
      </c>
      <c r="L183" s="203" t="e">
        <f t="shared" si="30"/>
        <v>#DIV/0!</v>
      </c>
      <c r="N183" s="63"/>
    </row>
    <row r="184" spans="1:14" ht="12.75">
      <c r="A184" s="6" t="s">
        <v>29</v>
      </c>
      <c r="B184" s="6"/>
      <c r="D184" s="41">
        <v>5.5</v>
      </c>
      <c r="F184" s="41">
        <v>0</v>
      </c>
      <c r="G184" s="54">
        <v>0</v>
      </c>
      <c r="H184" s="53">
        <f t="shared" si="28"/>
        <v>0</v>
      </c>
      <c r="I184" s="9">
        <f>H184*H18</f>
        <v>0</v>
      </c>
      <c r="J184" s="14"/>
      <c r="K184" s="44">
        <f t="shared" si="29"/>
        <v>0</v>
      </c>
      <c r="L184" s="203" t="e">
        <f t="shared" si="30"/>
        <v>#DIV/0!</v>
      </c>
      <c r="M184" s="27" t="s">
        <v>172</v>
      </c>
      <c r="N184" s="63"/>
    </row>
    <row r="185" spans="1:14" ht="12.75">
      <c r="A185" s="6" t="s">
        <v>28</v>
      </c>
      <c r="B185" s="6"/>
      <c r="D185" s="41">
        <v>25</v>
      </c>
      <c r="F185" s="41">
        <v>0</v>
      </c>
      <c r="G185" s="54">
        <v>0</v>
      </c>
      <c r="H185" s="53">
        <f t="shared" si="28"/>
        <v>0</v>
      </c>
      <c r="I185" s="9">
        <f>H185*H18</f>
        <v>0</v>
      </c>
      <c r="J185" s="4"/>
      <c r="K185" s="44">
        <f t="shared" si="29"/>
        <v>0</v>
      </c>
      <c r="L185" s="203" t="e">
        <f t="shared" si="30"/>
        <v>#DIV/0!</v>
      </c>
      <c r="M185" s="27" t="s">
        <v>170</v>
      </c>
      <c r="N185" s="63"/>
    </row>
    <row r="186" spans="1:14" ht="12.75">
      <c r="A186" s="6" t="s">
        <v>30</v>
      </c>
      <c r="B186" s="6"/>
      <c r="D186" s="41">
        <v>400</v>
      </c>
      <c r="F186" s="41">
        <v>0</v>
      </c>
      <c r="G186" s="54">
        <v>0</v>
      </c>
      <c r="H186" s="53">
        <f t="shared" si="28"/>
        <v>0</v>
      </c>
      <c r="I186" s="9">
        <f>H186*H18</f>
        <v>0</v>
      </c>
      <c r="J186" s="4"/>
      <c r="K186" s="44">
        <f t="shared" si="29"/>
        <v>0</v>
      </c>
      <c r="L186" s="203" t="e">
        <f t="shared" si="30"/>
        <v>#DIV/0!</v>
      </c>
      <c r="N186" s="63"/>
    </row>
    <row r="187" spans="1:14" ht="12.75">
      <c r="A187" s="6" t="s">
        <v>331</v>
      </c>
      <c r="B187" s="6"/>
      <c r="D187" s="41">
        <v>5</v>
      </c>
      <c r="F187" s="41">
        <v>0</v>
      </c>
      <c r="G187" s="54">
        <v>0</v>
      </c>
      <c r="H187" s="53">
        <f t="shared" si="28"/>
        <v>0</v>
      </c>
      <c r="I187" s="9">
        <f>H187*H18</f>
        <v>0</v>
      </c>
      <c r="J187" s="4"/>
      <c r="K187" s="44">
        <f t="shared" si="29"/>
        <v>0</v>
      </c>
      <c r="L187" s="203" t="e">
        <f t="shared" si="30"/>
        <v>#DIV/0!</v>
      </c>
      <c r="N187" s="63"/>
    </row>
    <row r="188" spans="1:14" ht="12.75">
      <c r="A188" s="6" t="s">
        <v>269</v>
      </c>
      <c r="B188" s="6"/>
      <c r="D188" s="41">
        <v>200</v>
      </c>
      <c r="F188" s="41">
        <v>0</v>
      </c>
      <c r="G188" s="54">
        <v>0</v>
      </c>
      <c r="H188" s="53">
        <f t="shared" si="28"/>
        <v>0</v>
      </c>
      <c r="I188" s="51">
        <f>H188*H18</f>
        <v>0</v>
      </c>
      <c r="J188" s="4"/>
      <c r="K188" s="44">
        <f t="shared" si="29"/>
        <v>0</v>
      </c>
      <c r="L188" s="203" t="e">
        <f t="shared" si="30"/>
        <v>#DIV/0!</v>
      </c>
      <c r="M188" s="27" t="s">
        <v>40</v>
      </c>
      <c r="N188" s="63"/>
    </row>
    <row r="189" spans="1:14" ht="12.75">
      <c r="A189" s="6" t="s">
        <v>332</v>
      </c>
      <c r="B189" s="6"/>
      <c r="C189" s="6"/>
      <c r="D189" s="42">
        <v>1800</v>
      </c>
      <c r="F189" s="42">
        <v>0</v>
      </c>
      <c r="G189" s="55">
        <v>0</v>
      </c>
      <c r="H189" s="53">
        <f t="shared" si="28"/>
        <v>0</v>
      </c>
      <c r="I189" s="51">
        <f>H189*H18</f>
        <v>0</v>
      </c>
      <c r="J189" s="5"/>
      <c r="K189" s="44">
        <f t="shared" si="29"/>
        <v>0</v>
      </c>
      <c r="L189" s="203" t="e">
        <f t="shared" si="30"/>
        <v>#DIV/0!</v>
      </c>
      <c r="M189" s="27" t="s">
        <v>126</v>
      </c>
      <c r="N189" s="63"/>
    </row>
    <row r="190" spans="1:14" ht="12.75">
      <c r="A190" s="6" t="s">
        <v>317</v>
      </c>
      <c r="B190" s="6"/>
      <c r="C190" s="6"/>
      <c r="D190" s="42">
        <v>0</v>
      </c>
      <c r="F190" s="42">
        <v>0</v>
      </c>
      <c r="G190" s="55">
        <v>0</v>
      </c>
      <c r="H190" s="53">
        <f t="shared" si="28"/>
        <v>0</v>
      </c>
      <c r="I190" s="51">
        <f>H190*H18</f>
        <v>0</v>
      </c>
      <c r="J190" s="5"/>
      <c r="K190" s="44" t="e">
        <f t="shared" si="29"/>
        <v>#DIV/0!</v>
      </c>
      <c r="L190" s="203" t="e">
        <f t="shared" si="30"/>
        <v>#DIV/0!</v>
      </c>
      <c r="N190" s="63"/>
    </row>
    <row r="191" spans="1:14" ht="13.5" thickBot="1">
      <c r="A191" s="6" t="s">
        <v>317</v>
      </c>
      <c r="B191" s="6"/>
      <c r="C191" s="6"/>
      <c r="D191" s="42">
        <v>0</v>
      </c>
      <c r="F191" s="42">
        <v>0</v>
      </c>
      <c r="G191" s="55">
        <v>0</v>
      </c>
      <c r="H191" s="53">
        <f t="shared" si="28"/>
        <v>0</v>
      </c>
      <c r="I191" s="9">
        <f>H191*H18</f>
        <v>0</v>
      </c>
      <c r="J191" s="5"/>
      <c r="K191" s="44" t="e">
        <f t="shared" si="29"/>
        <v>#DIV/0!</v>
      </c>
      <c r="L191" s="203" t="e">
        <f t="shared" si="30"/>
        <v>#DIV/0!</v>
      </c>
      <c r="N191" s="63"/>
    </row>
    <row r="192" spans="1:13" s="1" customFormat="1" ht="13.5" thickBot="1">
      <c r="A192" s="34" t="s">
        <v>89</v>
      </c>
      <c r="B192" s="35"/>
      <c r="C192" s="7"/>
      <c r="D192" s="7"/>
      <c r="E192" s="7"/>
      <c r="F192" s="204"/>
      <c r="G192" s="206"/>
      <c r="H192" s="76">
        <f>SUM(H172:H191)</f>
        <v>0</v>
      </c>
      <c r="I192" s="75">
        <f>SUM(I172:I183)</f>
        <v>0</v>
      </c>
      <c r="J192" s="11"/>
      <c r="K192" s="11"/>
      <c r="L192" s="127"/>
      <c r="M192" s="268"/>
    </row>
    <row r="193" spans="1:13" ht="15" customHeight="1" thickBot="1">
      <c r="A193" s="103" t="s">
        <v>88</v>
      </c>
      <c r="B193" s="104"/>
      <c r="C193" s="105"/>
      <c r="D193" s="106" t="s">
        <v>47</v>
      </c>
      <c r="E193" s="105" t="s">
        <v>49</v>
      </c>
      <c r="F193" s="107" t="s">
        <v>361</v>
      </c>
      <c r="G193" s="108" t="s">
        <v>360</v>
      </c>
      <c r="H193" s="109" t="s">
        <v>57</v>
      </c>
      <c r="I193" s="106" t="s">
        <v>55</v>
      </c>
      <c r="J193" s="106" t="s">
        <v>50</v>
      </c>
      <c r="K193" s="110" t="s">
        <v>58</v>
      </c>
      <c r="L193" s="111" t="s">
        <v>53</v>
      </c>
      <c r="M193" s="111" t="s">
        <v>37</v>
      </c>
    </row>
    <row r="194" spans="1:14" ht="12.75">
      <c r="A194" s="6" t="s">
        <v>344</v>
      </c>
      <c r="B194" s="6"/>
      <c r="D194" s="40">
        <v>5</v>
      </c>
      <c r="F194" s="40">
        <v>0</v>
      </c>
      <c r="G194" s="56">
        <v>0</v>
      </c>
      <c r="H194" s="53">
        <f aca="true" t="shared" si="31" ref="H194:H211">D194*(F194+G194)*26/1000</f>
        <v>0</v>
      </c>
      <c r="I194" s="9">
        <f>H194*H18</f>
        <v>0</v>
      </c>
      <c r="J194" s="16"/>
      <c r="K194" s="44">
        <f aca="true" t="shared" si="32" ref="K194:K205">I194/D194*E194</f>
        <v>0</v>
      </c>
      <c r="L194" s="203" t="e">
        <f aca="true" t="shared" si="33" ref="L194:L205">J194/(I194-K194)</f>
        <v>#DIV/0!</v>
      </c>
      <c r="M194" s="27" t="s">
        <v>165</v>
      </c>
      <c r="N194" s="63"/>
    </row>
    <row r="195" spans="1:14" ht="12.75">
      <c r="A195" s="6" t="s">
        <v>345</v>
      </c>
      <c r="B195" s="6"/>
      <c r="D195" s="41">
        <v>15</v>
      </c>
      <c r="F195" s="41">
        <v>0</v>
      </c>
      <c r="G195" s="54">
        <v>0</v>
      </c>
      <c r="H195" s="53">
        <f t="shared" si="31"/>
        <v>0</v>
      </c>
      <c r="I195" s="9">
        <f>H195*H18</f>
        <v>0</v>
      </c>
      <c r="J195" s="14"/>
      <c r="K195" s="44">
        <f t="shared" si="32"/>
        <v>0</v>
      </c>
      <c r="L195" s="203" t="e">
        <f t="shared" si="33"/>
        <v>#DIV/0!</v>
      </c>
      <c r="N195" s="63"/>
    </row>
    <row r="196" spans="1:14" ht="12.75">
      <c r="A196" s="6" t="s">
        <v>346</v>
      </c>
      <c r="B196" s="6"/>
      <c r="D196" s="41">
        <v>16</v>
      </c>
      <c r="F196" s="41">
        <v>0</v>
      </c>
      <c r="G196" s="54">
        <v>0</v>
      </c>
      <c r="H196" s="53">
        <f t="shared" si="31"/>
        <v>0</v>
      </c>
      <c r="I196" s="9">
        <f>H196*H18</f>
        <v>0</v>
      </c>
      <c r="J196" s="14"/>
      <c r="K196" s="44">
        <f t="shared" si="32"/>
        <v>0</v>
      </c>
      <c r="L196" s="203" t="e">
        <f t="shared" si="33"/>
        <v>#DIV/0!</v>
      </c>
      <c r="N196" s="63"/>
    </row>
    <row r="197" spans="1:14" ht="12.75">
      <c r="A197" s="6" t="s">
        <v>347</v>
      </c>
      <c r="B197" s="6"/>
      <c r="D197" s="41">
        <v>3</v>
      </c>
      <c r="F197" s="41">
        <v>0</v>
      </c>
      <c r="G197" s="54">
        <v>0</v>
      </c>
      <c r="H197" s="53">
        <f t="shared" si="31"/>
        <v>0</v>
      </c>
      <c r="I197" s="9">
        <f>H197*H18</f>
        <v>0</v>
      </c>
      <c r="J197" s="14"/>
      <c r="K197" s="44">
        <f t="shared" si="32"/>
        <v>0</v>
      </c>
      <c r="L197" s="203" t="e">
        <f t="shared" si="33"/>
        <v>#DIV/0!</v>
      </c>
      <c r="N197" s="63"/>
    </row>
    <row r="198" spans="1:14" ht="12.75">
      <c r="A198" s="6" t="s">
        <v>348</v>
      </c>
      <c r="B198" s="6"/>
      <c r="D198" s="41">
        <v>3</v>
      </c>
      <c r="F198" s="41">
        <v>0</v>
      </c>
      <c r="G198" s="54">
        <v>0</v>
      </c>
      <c r="H198" s="53">
        <f t="shared" si="31"/>
        <v>0</v>
      </c>
      <c r="I198" s="9">
        <f>H198*H18</f>
        <v>0</v>
      </c>
      <c r="J198" s="14"/>
      <c r="K198" s="44">
        <f t="shared" si="32"/>
        <v>0</v>
      </c>
      <c r="L198" s="203" t="e">
        <f t="shared" si="33"/>
        <v>#DIV/0!</v>
      </c>
      <c r="N198" s="63"/>
    </row>
    <row r="199" spans="1:14" ht="12.75">
      <c r="A199" s="6" t="s">
        <v>324</v>
      </c>
      <c r="B199" s="6"/>
      <c r="D199" s="41">
        <v>60</v>
      </c>
      <c r="F199" s="41">
        <v>0</v>
      </c>
      <c r="G199" s="54">
        <v>0</v>
      </c>
      <c r="H199" s="53">
        <f t="shared" si="31"/>
        <v>0</v>
      </c>
      <c r="I199" s="9">
        <f>H199*H18</f>
        <v>0</v>
      </c>
      <c r="J199" s="14"/>
      <c r="K199" s="44">
        <f t="shared" si="32"/>
        <v>0</v>
      </c>
      <c r="L199" s="203" t="e">
        <f t="shared" si="33"/>
        <v>#DIV/0!</v>
      </c>
      <c r="N199" s="63"/>
    </row>
    <row r="200" spans="1:14" ht="12.75">
      <c r="A200" s="6" t="s">
        <v>325</v>
      </c>
      <c r="B200" s="6"/>
      <c r="D200" s="41">
        <v>2</v>
      </c>
      <c r="F200" s="41">
        <v>0</v>
      </c>
      <c r="G200" s="54">
        <v>0</v>
      </c>
      <c r="H200" s="53">
        <f t="shared" si="31"/>
        <v>0</v>
      </c>
      <c r="I200" s="9">
        <f>H200*H18</f>
        <v>0</v>
      </c>
      <c r="J200" s="14"/>
      <c r="K200" s="44">
        <f t="shared" si="32"/>
        <v>0</v>
      </c>
      <c r="L200" s="203" t="e">
        <f t="shared" si="33"/>
        <v>#DIV/0!</v>
      </c>
      <c r="M200" s="27" t="s">
        <v>40</v>
      </c>
      <c r="N200" s="63"/>
    </row>
    <row r="201" spans="1:14" ht="12.75">
      <c r="A201" s="6" t="s">
        <v>326</v>
      </c>
      <c r="B201" s="6"/>
      <c r="D201" s="41">
        <v>1600</v>
      </c>
      <c r="F201" s="41">
        <v>0</v>
      </c>
      <c r="G201" s="54">
        <v>0</v>
      </c>
      <c r="H201" s="53">
        <f t="shared" si="31"/>
        <v>0</v>
      </c>
      <c r="I201" s="9">
        <f>H201*H18</f>
        <v>0</v>
      </c>
      <c r="J201" s="14"/>
      <c r="K201" s="44">
        <f t="shared" si="32"/>
        <v>0</v>
      </c>
      <c r="L201" s="203" t="e">
        <f t="shared" si="33"/>
        <v>#DIV/0!</v>
      </c>
      <c r="M201" s="27" t="s">
        <v>39</v>
      </c>
      <c r="N201" s="63"/>
    </row>
    <row r="202" spans="1:14" ht="12.75">
      <c r="A202" s="6" t="s">
        <v>327</v>
      </c>
      <c r="B202" s="6"/>
      <c r="D202" s="41">
        <v>11</v>
      </c>
      <c r="F202" s="41">
        <v>0</v>
      </c>
      <c r="G202" s="54">
        <v>0</v>
      </c>
      <c r="H202" s="53">
        <f t="shared" si="31"/>
        <v>0</v>
      </c>
      <c r="I202" s="9">
        <f>H202*H18</f>
        <v>0</v>
      </c>
      <c r="J202" s="14"/>
      <c r="K202" s="44">
        <f t="shared" si="32"/>
        <v>0</v>
      </c>
      <c r="L202" s="203" t="e">
        <f t="shared" si="33"/>
        <v>#DIV/0!</v>
      </c>
      <c r="N202" s="63"/>
    </row>
    <row r="203" spans="1:14" ht="12.75">
      <c r="A203" s="6" t="s">
        <v>328</v>
      </c>
      <c r="B203" s="6"/>
      <c r="D203" s="41">
        <v>11</v>
      </c>
      <c r="F203" s="41">
        <v>0</v>
      </c>
      <c r="G203" s="54">
        <v>0</v>
      </c>
      <c r="H203" s="53">
        <f t="shared" si="31"/>
        <v>0</v>
      </c>
      <c r="I203" s="9">
        <f>H203*H18</f>
        <v>0</v>
      </c>
      <c r="J203" s="14"/>
      <c r="K203" s="44">
        <f t="shared" si="32"/>
        <v>0</v>
      </c>
      <c r="L203" s="203" t="e">
        <f t="shared" si="33"/>
        <v>#DIV/0!</v>
      </c>
      <c r="N203" s="63"/>
    </row>
    <row r="204" spans="1:14" ht="12.75">
      <c r="A204" s="6" t="s">
        <v>317</v>
      </c>
      <c r="B204" s="6"/>
      <c r="D204" s="41">
        <v>0</v>
      </c>
      <c r="F204" s="42">
        <v>0</v>
      </c>
      <c r="G204" s="55">
        <v>0</v>
      </c>
      <c r="H204" s="53">
        <f t="shared" si="31"/>
        <v>0</v>
      </c>
      <c r="I204" s="9">
        <f>H204*H18</f>
        <v>0</v>
      </c>
      <c r="J204" s="15"/>
      <c r="K204" s="44" t="e">
        <f t="shared" si="32"/>
        <v>#DIV/0!</v>
      </c>
      <c r="L204" s="203" t="e">
        <f t="shared" si="33"/>
        <v>#DIV/0!</v>
      </c>
      <c r="N204" s="63"/>
    </row>
    <row r="205" spans="1:14" ht="13.5" thickBot="1">
      <c r="A205" s="6" t="s">
        <v>317</v>
      </c>
      <c r="B205" s="6"/>
      <c r="D205" s="41">
        <v>0</v>
      </c>
      <c r="F205" s="42">
        <v>0</v>
      </c>
      <c r="G205" s="55">
        <v>0</v>
      </c>
      <c r="H205" s="53">
        <f t="shared" si="31"/>
        <v>0</v>
      </c>
      <c r="I205" s="9">
        <f>H205*H18</f>
        <v>0</v>
      </c>
      <c r="J205" s="15"/>
      <c r="K205" s="44" t="e">
        <f t="shared" si="32"/>
        <v>#DIV/0!</v>
      </c>
      <c r="L205" s="203" t="e">
        <f t="shared" si="33"/>
        <v>#DIV/0!</v>
      </c>
      <c r="N205" s="63"/>
    </row>
    <row r="206" spans="1:14" ht="13.5" thickBot="1">
      <c r="A206" s="103" t="s">
        <v>85</v>
      </c>
      <c r="B206" s="104"/>
      <c r="C206" s="106" t="s">
        <v>214</v>
      </c>
      <c r="D206" s="130" t="s">
        <v>47</v>
      </c>
      <c r="E206" s="106" t="s">
        <v>49</v>
      </c>
      <c r="F206" s="107" t="s">
        <v>361</v>
      </c>
      <c r="G206" s="126" t="s">
        <v>360</v>
      </c>
      <c r="H206" s="109" t="s">
        <v>57</v>
      </c>
      <c r="I206" s="106" t="s">
        <v>55</v>
      </c>
      <c r="J206" s="106" t="s">
        <v>50</v>
      </c>
      <c r="K206" s="110" t="s">
        <v>58</v>
      </c>
      <c r="L206" s="111" t="s">
        <v>53</v>
      </c>
      <c r="M206" s="111" t="s">
        <v>37</v>
      </c>
      <c r="N206" s="63"/>
    </row>
    <row r="207" spans="1:14" ht="12.75">
      <c r="A207" s="6" t="s">
        <v>329</v>
      </c>
      <c r="B207" s="91">
        <v>2100</v>
      </c>
      <c r="C207" s="56">
        <v>0.5</v>
      </c>
      <c r="D207" s="50">
        <f>C207*B207</f>
        <v>1050</v>
      </c>
      <c r="F207" s="40">
        <v>0</v>
      </c>
      <c r="G207" s="56">
        <v>0</v>
      </c>
      <c r="H207" s="53">
        <f t="shared" si="31"/>
        <v>0</v>
      </c>
      <c r="I207" s="9">
        <f>H207*H18</f>
        <v>0</v>
      </c>
      <c r="J207" s="16"/>
      <c r="K207" s="44">
        <f>I207/D207*E207</f>
        <v>0</v>
      </c>
      <c r="L207" s="203" t="e">
        <f>J207/(I207-K207)</f>
        <v>#DIV/0!</v>
      </c>
      <c r="M207" s="27" t="s">
        <v>172</v>
      </c>
      <c r="N207" s="63"/>
    </row>
    <row r="208" spans="1:14" ht="12.75">
      <c r="A208" s="6" t="s">
        <v>330</v>
      </c>
      <c r="B208" s="90">
        <v>2500</v>
      </c>
      <c r="C208" s="54">
        <v>0.8</v>
      </c>
      <c r="D208" s="50">
        <f>C208*B208</f>
        <v>2000</v>
      </c>
      <c r="F208" s="41">
        <v>0</v>
      </c>
      <c r="G208" s="54">
        <v>0</v>
      </c>
      <c r="H208" s="53">
        <f t="shared" si="31"/>
        <v>0</v>
      </c>
      <c r="I208" s="9">
        <f>H208*H18</f>
        <v>0</v>
      </c>
      <c r="J208" s="14"/>
      <c r="K208" s="44">
        <f>I208/D208*E208</f>
        <v>0</v>
      </c>
      <c r="L208" s="203" t="e">
        <f>J208/(I208-K208)</f>
        <v>#DIV/0!</v>
      </c>
      <c r="M208" s="27" t="s">
        <v>172</v>
      </c>
      <c r="N208" s="63"/>
    </row>
    <row r="209" spans="1:14" ht="12.75">
      <c r="A209" s="6" t="s">
        <v>323</v>
      </c>
      <c r="B209" s="90">
        <v>2200</v>
      </c>
      <c r="C209" s="54">
        <v>0.5</v>
      </c>
      <c r="D209" s="50">
        <f>C209*B209</f>
        <v>1100</v>
      </c>
      <c r="F209" s="41">
        <v>0</v>
      </c>
      <c r="G209" s="54">
        <v>0</v>
      </c>
      <c r="H209" s="53">
        <f t="shared" si="31"/>
        <v>0</v>
      </c>
      <c r="I209" s="9">
        <f>H209*H18</f>
        <v>0</v>
      </c>
      <c r="J209" s="14"/>
      <c r="K209" s="44">
        <f>I209/D209*E209</f>
        <v>0</v>
      </c>
      <c r="L209" s="203" t="e">
        <f>J209/(I209-K209)</f>
        <v>#DIV/0!</v>
      </c>
      <c r="M209" s="164" t="s">
        <v>172</v>
      </c>
      <c r="N209" s="63"/>
    </row>
    <row r="210" spans="1:14" ht="12.75">
      <c r="A210" s="6" t="s">
        <v>31</v>
      </c>
      <c r="B210" s="90">
        <v>125</v>
      </c>
      <c r="C210" s="54">
        <v>0.5</v>
      </c>
      <c r="D210" s="50">
        <f>C210*B210</f>
        <v>62.5</v>
      </c>
      <c r="F210" s="41">
        <v>0</v>
      </c>
      <c r="G210" s="54">
        <v>0</v>
      </c>
      <c r="H210" s="53">
        <f t="shared" si="31"/>
        <v>0</v>
      </c>
      <c r="I210" s="9">
        <f>H210*H18</f>
        <v>0</v>
      </c>
      <c r="J210" s="14"/>
      <c r="K210" s="44">
        <f>I210/D210*E210</f>
        <v>0</v>
      </c>
      <c r="L210" s="203" t="e">
        <f>J210/(I210-K210)</f>
        <v>#DIV/0!</v>
      </c>
      <c r="M210" s="27" t="s">
        <v>163</v>
      </c>
      <c r="N210" s="63"/>
    </row>
    <row r="211" spans="1:14" ht="13.5" thickBot="1">
      <c r="A211" s="6" t="s">
        <v>317</v>
      </c>
      <c r="B211" s="92">
        <v>0</v>
      </c>
      <c r="C211" s="94">
        <v>0</v>
      </c>
      <c r="D211" s="50">
        <f>C211*B211</f>
        <v>0</v>
      </c>
      <c r="F211" s="177">
        <v>0</v>
      </c>
      <c r="G211" s="178">
        <v>0</v>
      </c>
      <c r="H211" s="53">
        <f t="shared" si="31"/>
        <v>0</v>
      </c>
      <c r="I211" s="51">
        <f>H211*H18</f>
        <v>0</v>
      </c>
      <c r="J211" s="15"/>
      <c r="K211" s="44" t="e">
        <f>I211/D211*E211</f>
        <v>#DIV/0!</v>
      </c>
      <c r="L211" s="203" t="e">
        <f>J211/(I211-K211)</f>
        <v>#DIV/0!</v>
      </c>
      <c r="N211" s="63"/>
    </row>
    <row r="212" spans="1:13" ht="13.5" thickBot="1">
      <c r="A212" s="34" t="s">
        <v>90</v>
      </c>
      <c r="B212" s="35"/>
      <c r="C212" s="8"/>
      <c r="D212" s="8"/>
      <c r="E212" s="8"/>
      <c r="F212" s="204"/>
      <c r="G212" s="205"/>
      <c r="H212" s="76">
        <f>SUM(H194:H211)</f>
        <v>0</v>
      </c>
      <c r="I212" s="75">
        <f>SUM(I187:I211)</f>
        <v>0</v>
      </c>
      <c r="J212" s="31"/>
      <c r="K212" s="10"/>
      <c r="L212" s="19"/>
      <c r="M212" s="267"/>
    </row>
    <row r="213" spans="1:13" ht="13.5" thickBot="1">
      <c r="A213" s="103" t="s">
        <v>91</v>
      </c>
      <c r="B213" s="104"/>
      <c r="C213" s="105"/>
      <c r="D213" s="106" t="s">
        <v>47</v>
      </c>
      <c r="E213" s="105" t="s">
        <v>49</v>
      </c>
      <c r="F213" s="107" t="s">
        <v>361</v>
      </c>
      <c r="G213" s="126" t="s">
        <v>360</v>
      </c>
      <c r="H213" s="109" t="s">
        <v>57</v>
      </c>
      <c r="I213" s="106" t="s">
        <v>55</v>
      </c>
      <c r="J213" s="106" t="s">
        <v>50</v>
      </c>
      <c r="K213" s="110" t="s">
        <v>58</v>
      </c>
      <c r="L213" s="111" t="s">
        <v>53</v>
      </c>
      <c r="M213" s="111" t="s">
        <v>37</v>
      </c>
    </row>
    <row r="214" spans="1:14" ht="12.75">
      <c r="A214" s="6" t="s">
        <v>273</v>
      </c>
      <c r="B214" s="6"/>
      <c r="D214" s="40">
        <v>36</v>
      </c>
      <c r="F214" s="40">
        <v>0</v>
      </c>
      <c r="G214" s="56">
        <v>0</v>
      </c>
      <c r="H214" s="53">
        <f aca="true" t="shared" si="34" ref="H214:H231">D214*(F214+G214)*26/1000</f>
        <v>0</v>
      </c>
      <c r="I214" s="9">
        <f>H214*H18</f>
        <v>0</v>
      </c>
      <c r="J214" s="57"/>
      <c r="K214" s="44">
        <f aca="true" t="shared" si="35" ref="K214:K224">I214/D214*E214</f>
        <v>0</v>
      </c>
      <c r="L214" s="203" t="e">
        <f>J214/(I214-K214)</f>
        <v>#DIV/0!</v>
      </c>
      <c r="N214" s="63"/>
    </row>
    <row r="215" spans="1:14" ht="12.75">
      <c r="A215" s="6" t="s">
        <v>32</v>
      </c>
      <c r="B215" s="6"/>
      <c r="D215" s="41">
        <v>85</v>
      </c>
      <c r="F215" s="41">
        <v>0</v>
      </c>
      <c r="G215" s="54">
        <v>0</v>
      </c>
      <c r="H215" s="53">
        <f t="shared" si="34"/>
        <v>0</v>
      </c>
      <c r="I215" s="9">
        <f>H215*H18</f>
        <v>0</v>
      </c>
      <c r="J215" s="22"/>
      <c r="K215" s="44">
        <f t="shared" si="35"/>
        <v>0</v>
      </c>
      <c r="L215" s="203" t="e">
        <f>J215/(I215-K215)</f>
        <v>#DIV/0!</v>
      </c>
      <c r="M215" s="27" t="s">
        <v>63</v>
      </c>
      <c r="N215" s="63"/>
    </row>
    <row r="216" spans="1:14" ht="12.75">
      <c r="A216" s="6" t="s">
        <v>33</v>
      </c>
      <c r="B216" s="6"/>
      <c r="D216" s="41">
        <v>30</v>
      </c>
      <c r="F216" s="41">
        <v>0</v>
      </c>
      <c r="G216" s="54">
        <v>0</v>
      </c>
      <c r="H216" s="53">
        <f t="shared" si="34"/>
        <v>0</v>
      </c>
      <c r="I216" s="9">
        <f>H216*H18</f>
        <v>0</v>
      </c>
      <c r="J216" s="22"/>
      <c r="K216" s="44">
        <f t="shared" si="35"/>
        <v>0</v>
      </c>
      <c r="L216" s="203" t="e">
        <f>J216/(I216-K216)</f>
        <v>#DIV/0!</v>
      </c>
      <c r="M216" s="27" t="s">
        <v>45</v>
      </c>
      <c r="N216" s="63"/>
    </row>
    <row r="217" spans="1:14" ht="12.75">
      <c r="A217" s="6" t="s">
        <v>320</v>
      </c>
      <c r="B217" s="179"/>
      <c r="D217" s="41">
        <v>15</v>
      </c>
      <c r="F217" s="41">
        <v>0</v>
      </c>
      <c r="G217" s="54">
        <v>0</v>
      </c>
      <c r="H217" s="53">
        <f t="shared" si="34"/>
        <v>0</v>
      </c>
      <c r="I217" s="9">
        <f>H217*H18</f>
        <v>0</v>
      </c>
      <c r="J217" s="22"/>
      <c r="K217" s="44">
        <f t="shared" si="35"/>
        <v>0</v>
      </c>
      <c r="L217" s="203" t="e">
        <f>J217/(I217-K217)</f>
        <v>#DIV/0!</v>
      </c>
      <c r="N217" s="63"/>
    </row>
    <row r="218" spans="1:14" ht="12.75">
      <c r="A218" s="6" t="s">
        <v>321</v>
      </c>
      <c r="B218" s="6"/>
      <c r="D218" s="41">
        <v>3</v>
      </c>
      <c r="F218" s="41">
        <v>0</v>
      </c>
      <c r="G218" s="54">
        <v>0</v>
      </c>
      <c r="H218" s="53">
        <f t="shared" si="34"/>
        <v>0</v>
      </c>
      <c r="I218" s="9">
        <f>H218*H18</f>
        <v>0</v>
      </c>
      <c r="J218" s="22"/>
      <c r="K218" s="44">
        <f t="shared" si="35"/>
        <v>0</v>
      </c>
      <c r="L218" s="203" t="e">
        <f>J218/(I218-K218)</f>
        <v>#DIV/0!</v>
      </c>
      <c r="N218" s="63"/>
    </row>
    <row r="219" spans="1:14" ht="12.75">
      <c r="A219" s="6" t="s">
        <v>277</v>
      </c>
      <c r="B219" s="6"/>
      <c r="D219" s="41">
        <v>36</v>
      </c>
      <c r="F219" s="41">
        <v>0</v>
      </c>
      <c r="G219" s="54">
        <v>0</v>
      </c>
      <c r="H219" s="53">
        <f t="shared" si="34"/>
        <v>0</v>
      </c>
      <c r="I219" s="9">
        <f>H219*H18</f>
        <v>0</v>
      </c>
      <c r="J219" s="22"/>
      <c r="K219" s="44">
        <f t="shared" si="35"/>
        <v>0</v>
      </c>
      <c r="L219" s="203" t="e">
        <f>J219/(I219-K219)</f>
        <v>#DIV/0!</v>
      </c>
      <c r="N219" s="63"/>
    </row>
    <row r="220" spans="1:14" ht="12.75">
      <c r="A220" s="6" t="s">
        <v>28</v>
      </c>
      <c r="B220" s="6"/>
      <c r="D220" s="41">
        <v>25</v>
      </c>
      <c r="F220" s="41">
        <v>0</v>
      </c>
      <c r="G220" s="54">
        <v>0</v>
      </c>
      <c r="H220" s="53">
        <f t="shared" si="34"/>
        <v>0</v>
      </c>
      <c r="I220" s="9">
        <f>H220*H18</f>
        <v>0</v>
      </c>
      <c r="J220" s="22"/>
      <c r="K220" s="44"/>
      <c r="L220" s="203"/>
      <c r="N220" s="63"/>
    </row>
    <row r="221" spans="1:14" ht="12.75">
      <c r="A221" s="6" t="s">
        <v>322</v>
      </c>
      <c r="B221" s="6"/>
      <c r="D221" s="41">
        <v>80</v>
      </c>
      <c r="E221">
        <v>22</v>
      </c>
      <c r="F221" s="41">
        <v>0</v>
      </c>
      <c r="G221" s="54">
        <v>0</v>
      </c>
      <c r="H221" s="53">
        <f t="shared" si="34"/>
        <v>0</v>
      </c>
      <c r="I221" s="9">
        <f>H221*H18</f>
        <v>0</v>
      </c>
      <c r="J221" s="14">
        <v>10</v>
      </c>
      <c r="K221" s="44">
        <f t="shared" si="35"/>
        <v>0</v>
      </c>
      <c r="L221" s="203" t="e">
        <f>J221/(I221-K221)</f>
        <v>#DIV/0!</v>
      </c>
      <c r="M221" s="27" t="s">
        <v>38</v>
      </c>
      <c r="N221" s="63"/>
    </row>
    <row r="222" spans="1:14" ht="12.75">
      <c r="A222" s="6" t="s">
        <v>34</v>
      </c>
      <c r="B222" s="6"/>
      <c r="C222" s="6" t="s">
        <v>275</v>
      </c>
      <c r="D222" s="41">
        <v>100</v>
      </c>
      <c r="E222">
        <v>25</v>
      </c>
      <c r="F222" s="41">
        <v>0</v>
      </c>
      <c r="G222" s="54">
        <v>0</v>
      </c>
      <c r="H222" s="53">
        <f t="shared" si="34"/>
        <v>0</v>
      </c>
      <c r="I222" s="9">
        <f>H222*H18</f>
        <v>0</v>
      </c>
      <c r="J222" s="180">
        <v>25</v>
      </c>
      <c r="K222" s="44">
        <f t="shared" si="35"/>
        <v>0</v>
      </c>
      <c r="L222" s="203" t="e">
        <f>J222/(I222-K222)</f>
        <v>#DIV/0!</v>
      </c>
      <c r="M222" s="27" t="s">
        <v>64</v>
      </c>
      <c r="N222" s="63"/>
    </row>
    <row r="223" spans="1:14" ht="12.75">
      <c r="A223" s="6" t="s">
        <v>117</v>
      </c>
      <c r="B223" s="6"/>
      <c r="C223" s="6" t="s">
        <v>275</v>
      </c>
      <c r="D223" s="41">
        <v>50</v>
      </c>
      <c r="E223">
        <v>10</v>
      </c>
      <c r="F223" s="41">
        <v>0</v>
      </c>
      <c r="G223" s="54">
        <v>0</v>
      </c>
      <c r="H223" s="53">
        <f t="shared" si="34"/>
        <v>0</v>
      </c>
      <c r="I223" s="9">
        <f>H223*H18</f>
        <v>0</v>
      </c>
      <c r="J223" s="180">
        <v>10</v>
      </c>
      <c r="K223" s="44">
        <f t="shared" si="35"/>
        <v>0</v>
      </c>
      <c r="L223" s="203" t="e">
        <f>J223/(I223-K223)</f>
        <v>#DIV/0!</v>
      </c>
      <c r="M223" s="164" t="s">
        <v>276</v>
      </c>
      <c r="N223" s="63"/>
    </row>
    <row r="224" spans="1:14" ht="13.5" thickBot="1">
      <c r="A224" s="6" t="s">
        <v>317</v>
      </c>
      <c r="B224" s="6"/>
      <c r="D224" s="41">
        <v>0</v>
      </c>
      <c r="F224" s="42">
        <v>0</v>
      </c>
      <c r="G224" s="55">
        <v>0</v>
      </c>
      <c r="H224" s="53">
        <f t="shared" si="34"/>
        <v>0</v>
      </c>
      <c r="I224" s="9">
        <f>H224*H18</f>
        <v>0</v>
      </c>
      <c r="J224" s="15"/>
      <c r="K224" s="44" t="e">
        <f t="shared" si="35"/>
        <v>#DIV/0!</v>
      </c>
      <c r="L224" s="203" t="e">
        <f>J224/(I224-K224)</f>
        <v>#DIV/0!</v>
      </c>
      <c r="N224" s="63"/>
    </row>
    <row r="225" spans="1:14" ht="13.5" thickBot="1">
      <c r="A225" s="103" t="s">
        <v>75</v>
      </c>
      <c r="B225" s="104"/>
      <c r="C225" s="106" t="s">
        <v>214</v>
      </c>
      <c r="D225" s="130" t="s">
        <v>47</v>
      </c>
      <c r="E225" s="106" t="s">
        <v>49</v>
      </c>
      <c r="F225" s="107" t="s">
        <v>361</v>
      </c>
      <c r="G225" s="126" t="s">
        <v>360</v>
      </c>
      <c r="H225" s="109" t="s">
        <v>57</v>
      </c>
      <c r="I225" s="106" t="s">
        <v>55</v>
      </c>
      <c r="J225" s="106" t="s">
        <v>50</v>
      </c>
      <c r="K225" s="110" t="s">
        <v>58</v>
      </c>
      <c r="L225" s="111" t="s">
        <v>53</v>
      </c>
      <c r="M225" s="111" t="s">
        <v>37</v>
      </c>
      <c r="N225" s="63"/>
    </row>
    <row r="226" spans="1:14" ht="12.75">
      <c r="A226" s="6" t="s">
        <v>319</v>
      </c>
      <c r="B226" s="91">
        <v>120</v>
      </c>
      <c r="C226" s="56">
        <v>0.5</v>
      </c>
      <c r="D226" s="50">
        <f>C226*B226</f>
        <v>60</v>
      </c>
      <c r="F226" s="40">
        <v>0</v>
      </c>
      <c r="G226" s="56">
        <v>0</v>
      </c>
      <c r="H226" s="53">
        <f t="shared" si="34"/>
        <v>0</v>
      </c>
      <c r="I226" s="9">
        <f>H226*H18</f>
        <v>0</v>
      </c>
      <c r="J226" s="57"/>
      <c r="K226" s="44">
        <f>I226/D226*E226</f>
        <v>0</v>
      </c>
      <c r="L226" s="203" t="e">
        <f>J226/(I226-K226)</f>
        <v>#DIV/0!</v>
      </c>
      <c r="M226" s="164" t="s">
        <v>221</v>
      </c>
      <c r="N226" s="63"/>
    </row>
    <row r="227" spans="1:14" ht="12.75">
      <c r="A227" s="6" t="s">
        <v>96</v>
      </c>
      <c r="B227" s="90">
        <v>3500</v>
      </c>
      <c r="C227" s="54">
        <v>0.6</v>
      </c>
      <c r="D227" s="50">
        <f>C227*B227</f>
        <v>2100</v>
      </c>
      <c r="F227" s="41">
        <v>0</v>
      </c>
      <c r="G227" s="41">
        <v>0</v>
      </c>
      <c r="H227" s="53">
        <f t="shared" si="34"/>
        <v>0</v>
      </c>
      <c r="I227" s="9">
        <f>H227*H18</f>
        <v>0</v>
      </c>
      <c r="J227" s="22"/>
      <c r="K227" s="44">
        <f>I227/D227*E227</f>
        <v>0</v>
      </c>
      <c r="L227" s="203" t="e">
        <f>J227/(I227-K227)</f>
        <v>#DIV/0!</v>
      </c>
      <c r="M227" s="164" t="s">
        <v>278</v>
      </c>
      <c r="N227" s="63"/>
    </row>
    <row r="228" spans="1:14" ht="12.75">
      <c r="A228" s="6" t="s">
        <v>318</v>
      </c>
      <c r="B228" s="90">
        <v>100</v>
      </c>
      <c r="C228" s="54">
        <v>0.5</v>
      </c>
      <c r="D228" s="50">
        <f>C228*B228</f>
        <v>50</v>
      </c>
      <c r="F228" s="41">
        <v>0</v>
      </c>
      <c r="G228" s="41">
        <v>0</v>
      </c>
      <c r="H228" s="53">
        <f t="shared" si="34"/>
        <v>0</v>
      </c>
      <c r="I228" s="9">
        <f>H228*H18</f>
        <v>0</v>
      </c>
      <c r="J228" s="22"/>
      <c r="K228" s="44">
        <f>I228/D228*E228</f>
        <v>0</v>
      </c>
      <c r="L228" s="203" t="e">
        <f>J228/(I228-K228)</f>
        <v>#DIV/0!</v>
      </c>
      <c r="M228" s="164" t="s">
        <v>278</v>
      </c>
      <c r="N228" s="63"/>
    </row>
    <row r="229" spans="1:14" ht="12.75">
      <c r="A229" s="6" t="s">
        <v>280</v>
      </c>
      <c r="B229" s="92">
        <v>2000</v>
      </c>
      <c r="C229" s="55">
        <v>0.6</v>
      </c>
      <c r="D229" s="50">
        <f>C229*B229</f>
        <v>1200</v>
      </c>
      <c r="F229" s="42">
        <v>0</v>
      </c>
      <c r="G229" s="55">
        <v>0</v>
      </c>
      <c r="H229" s="53">
        <f t="shared" si="34"/>
        <v>0</v>
      </c>
      <c r="I229" s="9">
        <f>H229*H18</f>
        <v>0</v>
      </c>
      <c r="J229" s="23"/>
      <c r="K229" s="44">
        <f>I229/D229*E229</f>
        <v>0</v>
      </c>
      <c r="L229" s="203" t="e">
        <f>J229/(I229-K229)</f>
        <v>#DIV/0!</v>
      </c>
      <c r="M229" s="164"/>
      <c r="N229" s="63"/>
    </row>
    <row r="230" spans="1:14" ht="12.75">
      <c r="A230" s="6" t="s">
        <v>281</v>
      </c>
      <c r="B230" s="92">
        <v>0.7</v>
      </c>
      <c r="C230" s="55">
        <v>1</v>
      </c>
      <c r="D230" s="50">
        <f>C230*B230</f>
        <v>0.7</v>
      </c>
      <c r="F230" s="42">
        <v>0</v>
      </c>
      <c r="G230" s="55">
        <v>0</v>
      </c>
      <c r="H230" s="53">
        <f t="shared" si="34"/>
        <v>0</v>
      </c>
      <c r="I230" s="9">
        <f>H230*H18</f>
        <v>0</v>
      </c>
      <c r="J230" s="23"/>
      <c r="K230" s="44">
        <f>I230/D230*E230</f>
        <v>0</v>
      </c>
      <c r="L230" s="203" t="e">
        <f>J230/(I230-K230)</f>
        <v>#DIV/0!</v>
      </c>
      <c r="M230" s="164"/>
      <c r="N230" s="63"/>
    </row>
    <row r="231" spans="1:14" ht="13.5" thickBot="1">
      <c r="A231" s="6" t="s">
        <v>317</v>
      </c>
      <c r="B231" s="92">
        <v>0</v>
      </c>
      <c r="C231" s="94">
        <v>0</v>
      </c>
      <c r="D231" s="50">
        <f>C231*B231</f>
        <v>0</v>
      </c>
      <c r="F231" s="42">
        <v>0</v>
      </c>
      <c r="G231" s="55">
        <v>0</v>
      </c>
      <c r="H231" s="53">
        <f t="shared" si="34"/>
        <v>0</v>
      </c>
      <c r="I231" s="9">
        <f>H231*H18</f>
        <v>0</v>
      </c>
      <c r="J231" s="23"/>
      <c r="K231" s="44" t="e">
        <f>I231/D231*E231</f>
        <v>#DIV/0!</v>
      </c>
      <c r="L231" s="203" t="e">
        <f>J231/(I231-K231)</f>
        <v>#DIV/0!</v>
      </c>
      <c r="N231" s="63"/>
    </row>
    <row r="232" spans="1:13" ht="13.5" thickBot="1">
      <c r="A232" s="34" t="s">
        <v>123</v>
      </c>
      <c r="B232" s="35"/>
      <c r="C232" s="8"/>
      <c r="D232" s="7"/>
      <c r="E232" s="7"/>
      <c r="F232" s="204"/>
      <c r="G232" s="205"/>
      <c r="H232" s="76">
        <f>SUM(H214:H231)</f>
        <v>0</v>
      </c>
      <c r="I232" s="75">
        <f>SUM(I214:I231)</f>
        <v>0</v>
      </c>
      <c r="J232" s="11"/>
      <c r="K232" s="11"/>
      <c r="L232" s="127"/>
      <c r="M232" s="267"/>
    </row>
    <row r="233" spans="1:13" ht="13.5" thickBot="1">
      <c r="A233" s="128" t="s">
        <v>355</v>
      </c>
      <c r="B233" s="7"/>
      <c r="C233" s="7"/>
      <c r="D233" s="8"/>
      <c r="E233" s="20"/>
      <c r="F233" s="204"/>
      <c r="G233" s="205"/>
      <c r="H233" s="76">
        <f>H232+H212+H192+H170+H143+H112+H100+H65+H42</f>
        <v>77.23248000000001</v>
      </c>
      <c r="I233" s="75">
        <f>I232+I212+I192+I170+I143+I112+I100+I65+I42</f>
        <v>16.2188208</v>
      </c>
      <c r="J233" s="79"/>
      <c r="K233" s="7"/>
      <c r="L233" s="20" t="s">
        <v>282</v>
      </c>
      <c r="M233" s="132">
        <f>I233/12</f>
        <v>1.3515684</v>
      </c>
    </row>
    <row r="234" spans="1:13" ht="12.75">
      <c r="A234" s="248" t="s">
        <v>311</v>
      </c>
      <c r="B234" s="230"/>
      <c r="C234" s="247" t="s">
        <v>142</v>
      </c>
      <c r="D234" s="209"/>
      <c r="E234" s="209"/>
      <c r="F234" s="230"/>
      <c r="G234" s="230"/>
      <c r="H234" s="231"/>
      <c r="I234" s="232"/>
      <c r="J234" s="230"/>
      <c r="K234" s="230"/>
      <c r="L234" s="209"/>
      <c r="M234" s="233"/>
    </row>
    <row r="235" spans="1:14" ht="14.25" thickBot="1">
      <c r="A235" s="246" t="s">
        <v>301</v>
      </c>
      <c r="B235" s="139"/>
      <c r="C235" s="252" t="s">
        <v>312</v>
      </c>
      <c r="D235" s="253" t="s">
        <v>310</v>
      </c>
      <c r="E235" s="139" t="s">
        <v>313</v>
      </c>
      <c r="G235" s="134"/>
      <c r="H235" s="251" t="s">
        <v>57</v>
      </c>
      <c r="I235" s="250"/>
      <c r="J235" s="254" t="s">
        <v>314</v>
      </c>
      <c r="K235" s="211"/>
      <c r="L235" s="212"/>
      <c r="M235" s="213"/>
      <c r="N235" s="133"/>
    </row>
    <row r="236" spans="1:14" ht="13.5" thickBot="1">
      <c r="A236" s="245" t="s">
        <v>309</v>
      </c>
      <c r="B236" s="140">
        <v>3000</v>
      </c>
      <c r="C236" s="140">
        <v>0.9</v>
      </c>
      <c r="D236" s="70">
        <f>B236*C236</f>
        <v>2700</v>
      </c>
      <c r="F236" s="140">
        <v>25</v>
      </c>
      <c r="G236" s="140">
        <v>15</v>
      </c>
      <c r="H236" s="249">
        <f>D236*(F236+G236)*26/1000</f>
        <v>2808</v>
      </c>
      <c r="I236" s="17">
        <f>H236*H18</f>
        <v>589.68</v>
      </c>
      <c r="J236" s="240" t="s">
        <v>283</v>
      </c>
      <c r="K236" s="214"/>
      <c r="L236" s="137"/>
      <c r="M236" s="138"/>
      <c r="N236" s="63"/>
    </row>
    <row r="237" spans="1:14" ht="13.5" thickBot="1">
      <c r="A237" s="234"/>
      <c r="B237" s="209"/>
      <c r="C237" s="209"/>
      <c r="D237" s="209"/>
      <c r="E237" s="235"/>
      <c r="F237" s="209"/>
      <c r="G237" s="209"/>
      <c r="H237" s="210"/>
      <c r="I237" s="239"/>
      <c r="J237" s="237" t="s">
        <v>302</v>
      </c>
      <c r="K237" s="238">
        <f>K243/3</f>
        <v>0.06999999999999999</v>
      </c>
      <c r="L237" s="237" t="s">
        <v>353</v>
      </c>
      <c r="M237" s="236"/>
      <c r="N237" s="209"/>
    </row>
    <row r="238" spans="1:13" ht="13.5" thickBot="1">
      <c r="A238" s="215" t="s">
        <v>284</v>
      </c>
      <c r="B238" s="82"/>
      <c r="C238" s="216"/>
      <c r="D238" s="216"/>
      <c r="E238" s="216"/>
      <c r="F238" s="216"/>
      <c r="G238" s="216"/>
      <c r="H238" s="219"/>
      <c r="I238" s="17">
        <f>I236*0.7</f>
        <v>412.77599999999995</v>
      </c>
      <c r="J238" s="220" t="s">
        <v>289</v>
      </c>
      <c r="K238" s="208"/>
      <c r="L238" s="214"/>
      <c r="M238" s="217"/>
    </row>
    <row r="239" spans="1:13" ht="13.5" thickBot="1">
      <c r="A239" s="215" t="s">
        <v>286</v>
      </c>
      <c r="B239" s="82"/>
      <c r="C239" s="216"/>
      <c r="D239" s="216"/>
      <c r="E239" s="216"/>
      <c r="F239" s="216"/>
      <c r="G239" s="216"/>
      <c r="H239" s="219"/>
      <c r="I239" s="17">
        <f>I236*0.5</f>
        <v>294.84</v>
      </c>
      <c r="J239" s="258" t="s">
        <v>354</v>
      </c>
      <c r="K239" s="208"/>
      <c r="L239" s="208"/>
      <c r="M239" s="218"/>
    </row>
    <row r="240" spans="1:15" ht="13.5" thickBot="1">
      <c r="A240" s="234" t="s">
        <v>287</v>
      </c>
      <c r="B240" s="2"/>
      <c r="C240" s="235"/>
      <c r="D240" s="235"/>
      <c r="E240" s="235"/>
      <c r="F240" s="235"/>
      <c r="G240" s="235"/>
      <c r="H240" s="260"/>
      <c r="I240" s="17">
        <f>I236*0.3</f>
        <v>176.90399999999997</v>
      </c>
      <c r="J240" s="258" t="s">
        <v>285</v>
      </c>
      <c r="K240" s="208"/>
      <c r="L240" s="208"/>
      <c r="M240" s="218"/>
      <c r="O240" s="6" t="s">
        <v>303</v>
      </c>
    </row>
    <row r="241" spans="1:13" ht="13.5" thickBot="1">
      <c r="A241" s="261" t="s">
        <v>288</v>
      </c>
      <c r="B241" s="262"/>
      <c r="C241" s="262"/>
      <c r="D241" s="262"/>
      <c r="E241" s="262"/>
      <c r="F241" s="262"/>
      <c r="G241" s="262"/>
      <c r="H241" s="263"/>
      <c r="I241" s="135">
        <f>I233-I236</f>
        <v>-573.4611792</v>
      </c>
      <c r="J241" s="264" t="s">
        <v>116</v>
      </c>
      <c r="K241" s="265"/>
      <c r="L241" s="266"/>
      <c r="M241" s="259">
        <f>I241/12</f>
        <v>-47.788431599999996</v>
      </c>
    </row>
    <row r="242" spans="6:14" ht="13.5" thickBot="1">
      <c r="F242" s="66" t="s">
        <v>35</v>
      </c>
      <c r="G242" s="67" t="s">
        <v>65</v>
      </c>
      <c r="H242" s="68" t="s">
        <v>35</v>
      </c>
      <c r="I242" t="s">
        <v>97</v>
      </c>
      <c r="J242" s="12"/>
      <c r="M242" s="136"/>
      <c r="N242" s="63"/>
    </row>
    <row r="243" spans="1:14" ht="13.5" thickBot="1">
      <c r="A243" s="18" t="s">
        <v>191</v>
      </c>
      <c r="B243" s="13"/>
      <c r="C243" s="13"/>
      <c r="D243" s="13"/>
      <c r="E243" s="13"/>
      <c r="F243" s="69">
        <v>2018</v>
      </c>
      <c r="G243" s="13"/>
      <c r="H243" s="69">
        <v>2019</v>
      </c>
      <c r="I243" s="80">
        <f>15</f>
        <v>15</v>
      </c>
      <c r="J243" s="227" t="s">
        <v>173</v>
      </c>
      <c r="K243" s="229">
        <f>H18</f>
        <v>0.21</v>
      </c>
      <c r="L243" s="228" t="s">
        <v>46</v>
      </c>
      <c r="M243" s="136">
        <f>I243/12</f>
        <v>1.25</v>
      </c>
      <c r="N243" s="63"/>
    </row>
    <row r="244" spans="1:14" ht="12.75">
      <c r="A244" s="139" t="s">
        <v>225</v>
      </c>
      <c r="B244" s="133"/>
      <c r="C244" s="133"/>
      <c r="D244" s="133"/>
      <c r="E244" s="133"/>
      <c r="F244" s="151"/>
      <c r="G244" s="133"/>
      <c r="H244" s="151"/>
      <c r="I244" s="152"/>
      <c r="J244" s="152"/>
      <c r="K244" s="153"/>
      <c r="L244" s="133"/>
      <c r="M244" s="154"/>
      <c r="N244" s="63"/>
    </row>
    <row r="245" spans="7:14" ht="12.75">
      <c r="G245" s="36"/>
      <c r="H245" s="36"/>
      <c r="J245" s="12"/>
      <c r="K245" s="12"/>
      <c r="N245" s="63"/>
    </row>
    <row r="246" spans="1:14" ht="12.75">
      <c r="A246" t="s">
        <v>184</v>
      </c>
      <c r="G246" s="36"/>
      <c r="H246" s="36"/>
      <c r="J246" s="12"/>
      <c r="K246" s="12"/>
      <c r="N246" s="63"/>
    </row>
    <row r="247" spans="7:14" ht="12.75">
      <c r="G247" s="36"/>
      <c r="H247" s="36"/>
      <c r="J247" s="12"/>
      <c r="K247" s="12"/>
      <c r="N247" s="63"/>
    </row>
    <row r="248" spans="1:14" ht="12.75">
      <c r="A248" t="s">
        <v>188</v>
      </c>
      <c r="J248" s="12"/>
      <c r="N248" s="63"/>
    </row>
    <row r="249" spans="1:14" ht="12.75">
      <c r="A249" s="6" t="s">
        <v>226</v>
      </c>
      <c r="I249" t="s">
        <v>185</v>
      </c>
      <c r="J249" s="12"/>
      <c r="N249" s="63"/>
    </row>
    <row r="250" spans="1:14" ht="12.75">
      <c r="A250" t="s">
        <v>189</v>
      </c>
      <c r="J250" s="12"/>
      <c r="N250" s="63"/>
    </row>
    <row r="251" spans="1:14" ht="12.75">
      <c r="A251" t="s">
        <v>227</v>
      </c>
      <c r="J251" s="12"/>
      <c r="N251" s="63"/>
    </row>
    <row r="252" spans="10:14" ht="12.75">
      <c r="J252" s="12"/>
      <c r="N252" s="63"/>
    </row>
    <row r="253" spans="1:14" ht="12.75">
      <c r="A253" t="s">
        <v>181</v>
      </c>
      <c r="J253" s="12"/>
      <c r="N253" s="63"/>
    </row>
    <row r="254" spans="1:14" ht="12.75">
      <c r="A254" s="6" t="s">
        <v>228</v>
      </c>
      <c r="J254" s="12"/>
      <c r="N254" s="63"/>
    </row>
    <row r="255" ht="12.75">
      <c r="N255" s="63"/>
    </row>
    <row r="256" spans="1:14" ht="12.75">
      <c r="A256" s="1" t="s">
        <v>12</v>
      </c>
      <c r="B256" s="1"/>
      <c r="G256" s="141" t="s">
        <v>100</v>
      </c>
      <c r="H256" s="2"/>
      <c r="I256" s="2"/>
      <c r="J256" s="2"/>
      <c r="K256" s="2"/>
      <c r="L256" s="2"/>
      <c r="M256" s="142"/>
      <c r="N256" s="63"/>
    </row>
    <row r="257" spans="1:14" ht="12.75">
      <c r="A257" s="59" t="s">
        <v>106</v>
      </c>
      <c r="B257" s="147"/>
      <c r="C257" s="2"/>
      <c r="D257" s="2"/>
      <c r="E257" s="2"/>
      <c r="F257" s="148"/>
      <c r="G257" s="63" t="s">
        <v>104</v>
      </c>
      <c r="M257" s="143"/>
      <c r="N257" s="63"/>
    </row>
    <row r="258" spans="1:14" ht="12.75">
      <c r="A258" s="63" t="s">
        <v>122</v>
      </c>
      <c r="F258" s="149"/>
      <c r="G258" s="63" t="s">
        <v>103</v>
      </c>
      <c r="M258" s="143"/>
      <c r="N258" s="63"/>
    </row>
    <row r="259" spans="1:14" ht="12.75">
      <c r="A259" s="63" t="s">
        <v>190</v>
      </c>
      <c r="F259" s="149"/>
      <c r="G259" s="63" t="s">
        <v>105</v>
      </c>
      <c r="M259" s="143"/>
      <c r="N259" s="63"/>
    </row>
    <row r="260" spans="1:14" ht="12.75">
      <c r="A260" s="63" t="s">
        <v>11</v>
      </c>
      <c r="F260" s="149"/>
      <c r="G260" s="63" t="s">
        <v>102</v>
      </c>
      <c r="M260" s="143"/>
      <c r="N260" s="63"/>
    </row>
    <row r="261" spans="1:14" ht="12.75">
      <c r="A261" s="144" t="s">
        <v>51</v>
      </c>
      <c r="B261" s="3"/>
      <c r="C261" s="3"/>
      <c r="D261" s="3"/>
      <c r="E261" s="3"/>
      <c r="F261" s="150"/>
      <c r="G261" s="144" t="s">
        <v>101</v>
      </c>
      <c r="H261" s="3"/>
      <c r="I261" s="3"/>
      <c r="J261" s="3"/>
      <c r="K261" s="3"/>
      <c r="L261" s="3"/>
      <c r="M261" s="145"/>
      <c r="N261" s="63"/>
    </row>
    <row r="262" spans="1:14" ht="12.75">
      <c r="A262" s="63" t="s">
        <v>233</v>
      </c>
      <c r="N262" s="63"/>
    </row>
    <row r="263" spans="1:14" ht="12.75">
      <c r="A263" s="60" t="s">
        <v>296</v>
      </c>
      <c r="N263" s="63"/>
    </row>
    <row r="264" spans="1:14" ht="12.75">
      <c r="A264" s="60" t="s">
        <v>297</v>
      </c>
      <c r="N264" s="63"/>
    </row>
    <row r="265" spans="1:14" ht="12.75">
      <c r="A265" s="172" t="s">
        <v>290</v>
      </c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146"/>
      <c r="N265" s="63"/>
    </row>
    <row r="266" spans="1:13" ht="12.75">
      <c r="A266" s="172" t="s">
        <v>240</v>
      </c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146"/>
    </row>
    <row r="267" spans="1:13" ht="12.75">
      <c r="A267" s="63"/>
      <c r="M267" s="143"/>
    </row>
    <row r="268" spans="1:13" ht="12.75">
      <c r="A268" s="223" t="s">
        <v>291</v>
      </c>
      <c r="E268" s="222"/>
      <c r="F268" s="221" t="s">
        <v>292</v>
      </c>
      <c r="H268" s="173"/>
      <c r="I268" s="173"/>
      <c r="J268" s="222"/>
      <c r="M268" s="143"/>
    </row>
    <row r="269" spans="1:13" ht="12.75">
      <c r="A269" s="63"/>
      <c r="M269" s="143"/>
    </row>
    <row r="270" spans="1:13" ht="12.75">
      <c r="A270" s="223" t="s">
        <v>293</v>
      </c>
      <c r="H270" s="221" t="s">
        <v>294</v>
      </c>
      <c r="M270" s="143"/>
    </row>
    <row r="271" spans="1:13" ht="12.75">
      <c r="A271" s="63"/>
      <c r="M271" s="143"/>
    </row>
    <row r="272" spans="1:13" ht="12.75">
      <c r="A272" s="223" t="s">
        <v>295</v>
      </c>
      <c r="K272" s="221" t="s">
        <v>243</v>
      </c>
      <c r="M272" s="143"/>
    </row>
    <row r="273" spans="1:13" ht="12.75">
      <c r="A273" s="14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45"/>
    </row>
  </sheetData>
  <sheetProtection/>
  <mergeCells count="15">
    <mergeCell ref="K19:K20"/>
    <mergeCell ref="C5:F5"/>
    <mergeCell ref="B19:B20"/>
    <mergeCell ref="M19:M20"/>
    <mergeCell ref="L19:L20"/>
    <mergeCell ref="J19:J20"/>
    <mergeCell ref="I16:M18"/>
    <mergeCell ref="C19:C21"/>
    <mergeCell ref="H19:H20"/>
    <mergeCell ref="I19:I20"/>
    <mergeCell ref="A19:A20"/>
    <mergeCell ref="D19:D20"/>
    <mergeCell ref="E19:E20"/>
    <mergeCell ref="F19:F20"/>
    <mergeCell ref="G19:G20"/>
  </mergeCells>
  <hyperlinks>
    <hyperlink ref="A270" r:id="rId1" display="http://www.lichtwebshop.nl/lampen-wiki-alle-informatie-over-onze-lampen/wattage-vergelijken "/>
    <hyperlink ref="A272" r:id="rId2" display="https://www.milieucentraal.nl/energie-besparen/apparaten-en-verlichting/energiezuinig-verlichten-kies-led/keuzehulp-vind-de-juiste-ledlamp/ "/>
    <hyperlink ref="F268" r:id="rId3" display="https://www.energids.be/nl/vraag-antwoord/welke-moderne-lamp-komt-overeen-met-mijn-oude-gloeilamp/205/"/>
    <hyperlink ref="K272" r:id="rId4" display="http://www.krachtbijmassa.nl/bereken-verbruik/"/>
    <hyperlink ref="H270" r:id="rId5" display="https://nl.paulmann.com/advies/tips-op-lichtgebied/helderheid-vergelijken/"/>
    <hyperlink ref="A268" r:id="rId6" display="https://www.kostenscan.nl/media/file/energiebesparing_tips.pdf      "/>
    <hyperlink ref="M7" r:id="rId7" display="Energy@nienhuys.info"/>
  </hyperlinks>
  <printOptions/>
  <pageMargins left="0.5905511811023623" right="0.5905511811023623" top="0.7874015748031497" bottom="0.7874015748031497" header="0.5118110236220472" footer="0.5118110236220472"/>
  <pageSetup fitToHeight="2" fitToWidth="1" horizontalDpi="300" verticalDpi="300" orientation="portrait" paperSize="9" scale="46" r:id="rId8"/>
  <headerFooter alignWithMargins="0">
    <oddHeader>&amp;LAangeboden door Huys Advies&amp;Cwww.nienhuys.info&amp;Relekticiteits auditing woning</oddHeader>
    <oddFooter>&amp;LAangeboden door Huys Advies&amp;Cwww.nienhuys.info&amp;Relektriciteits auditing woning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Nienhuys</dc:creator>
  <cp:keywords/>
  <dc:description/>
  <cp:lastModifiedBy>sjoer</cp:lastModifiedBy>
  <cp:lastPrinted>2010-03-06T12:05:43Z</cp:lastPrinted>
  <dcterms:created xsi:type="dcterms:W3CDTF">2009-09-26T14:18:19Z</dcterms:created>
  <dcterms:modified xsi:type="dcterms:W3CDTF">2019-02-25T16:00:33Z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